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Intro" sheetId="18" r:id="rId1"/>
    <sheet name="Evaluation Criteria" sheetId="1" r:id="rId2"/>
    <sheet name="Rating System" sheetId="2" r:id="rId3"/>
    <sheet name="Open Position" sheetId="3" r:id="rId4"/>
    <sheet name="Inputs - Candidates" sheetId="4" r:id="rId5"/>
    <sheet name="Ratings Summary" sheetId="5" r:id="rId6"/>
    <sheet name="Candidate 1" sheetId="6" r:id="rId7"/>
    <sheet name="Candidate 2" sheetId="7" r:id="rId8"/>
    <sheet name="Candidate 3" sheetId="8" r:id="rId9"/>
    <sheet name="Candidate 4" sheetId="9" r:id="rId10"/>
    <sheet name="Candidate 5" sheetId="10" r:id="rId11"/>
    <sheet name="Candidate 6" sheetId="11" r:id="rId12"/>
    <sheet name="Formulas" sheetId="12" r:id="rId13"/>
    <sheet name="(Intermediate Computations)" sheetId="13" state="hidden" r:id="rId14"/>
    <sheet name="(Other Computations)" sheetId="14" state="hidden" r:id="rId15"/>
    <sheet name="Labels" sheetId="15" r:id="rId16"/>
  </sheets>
  <definedNames>
    <definedName name="_xlnm.Print_Titles" localSheetId="0">Intro!$1:$4</definedName>
  </definedNames>
  <calcPr calcId="125725"/>
</workbook>
</file>

<file path=xl/calcChain.xml><?xml version="1.0" encoding="utf-8"?>
<calcChain xmlns="http://schemas.openxmlformats.org/spreadsheetml/2006/main">
  <c r="A1" i="1"/>
  <c r="A2"/>
  <c r="A3"/>
  <c r="A4"/>
  <c r="A5"/>
  <c r="A6"/>
  <c r="A8"/>
  <c r="A9"/>
  <c r="A10"/>
  <c r="A11"/>
  <c r="A12"/>
  <c r="A13"/>
  <c r="A14"/>
  <c r="A15"/>
  <c r="A16"/>
  <c r="A17"/>
  <c r="A18"/>
  <c r="A19"/>
  <c r="A20"/>
  <c r="A21"/>
  <c r="A22"/>
  <c r="A23"/>
  <c r="A24"/>
  <c r="A25"/>
  <c r="A26"/>
  <c r="A27"/>
  <c r="A28"/>
  <c r="A29"/>
  <c r="A30"/>
  <c r="A31"/>
  <c r="A32"/>
  <c r="A33"/>
  <c r="A34"/>
  <c r="A35"/>
  <c r="A38"/>
  <c r="A39"/>
  <c r="A40"/>
  <c r="A41"/>
  <c r="A42"/>
  <c r="A43"/>
  <c r="A44"/>
  <c r="B44"/>
  <c r="A45"/>
  <c r="A46"/>
  <c r="A47"/>
  <c r="B47"/>
  <c r="A48"/>
  <c r="A49"/>
  <c r="A50"/>
  <c r="A51"/>
  <c r="B51"/>
  <c r="A52"/>
  <c r="B52"/>
  <c r="A53"/>
  <c r="B53"/>
  <c r="A54"/>
  <c r="A55"/>
  <c r="A56"/>
  <c r="A57"/>
  <c r="A58"/>
  <c r="A59"/>
  <c r="A60"/>
  <c r="A61"/>
  <c r="A62"/>
  <c r="A63"/>
  <c r="B63"/>
  <c r="A64"/>
  <c r="A65"/>
  <c r="A1" i="2"/>
  <c r="A2"/>
  <c r="A3"/>
  <c r="A4"/>
  <c r="A5"/>
  <c r="A6"/>
  <c r="B7"/>
  <c r="C7"/>
  <c r="D7"/>
  <c r="E7"/>
  <c r="F7"/>
  <c r="G7"/>
  <c r="A8"/>
  <c r="A9"/>
  <c r="A10"/>
  <c r="A11"/>
  <c r="A12"/>
  <c r="A13"/>
  <c r="A14"/>
  <c r="A15"/>
  <c r="A16"/>
  <c r="A17"/>
  <c r="A18"/>
  <c r="A19"/>
  <c r="A20"/>
  <c r="A21"/>
  <c r="A22"/>
  <c r="A23"/>
  <c r="A24"/>
  <c r="A25"/>
  <c r="A26"/>
  <c r="A27"/>
  <c r="A28"/>
  <c r="A29"/>
  <c r="A30"/>
  <c r="A31"/>
  <c r="A32"/>
  <c r="A33"/>
  <c r="A34"/>
  <c r="A35"/>
  <c r="A36"/>
  <c r="A37"/>
  <c r="A38"/>
  <c r="A41"/>
  <c r="A42"/>
  <c r="B43"/>
  <c r="C43"/>
  <c r="D43"/>
  <c r="E43"/>
  <c r="F43"/>
  <c r="G43"/>
  <c r="A44"/>
  <c r="A45"/>
  <c r="A46"/>
  <c r="F46"/>
  <c r="A47"/>
  <c r="D47"/>
  <c r="A48"/>
  <c r="A49"/>
  <c r="E49"/>
  <c r="A50"/>
  <c r="C50"/>
  <c r="D50"/>
  <c r="E50"/>
  <c r="A51"/>
  <c r="E51"/>
  <c r="A52"/>
  <c r="D52"/>
  <c r="E52"/>
  <c r="F52"/>
  <c r="G52"/>
  <c r="G54"/>
  <c r="A53"/>
  <c r="A54"/>
  <c r="B54"/>
  <c r="A55"/>
  <c r="A56"/>
  <c r="C56"/>
  <c r="C59" s="1"/>
  <c r="D56"/>
  <c r="E56"/>
  <c r="F56"/>
  <c r="F59" s="1"/>
  <c r="G56"/>
  <c r="G59" s="1"/>
  <c r="A57"/>
  <c r="E57"/>
  <c r="A58"/>
  <c r="B58"/>
  <c r="C58"/>
  <c r="D58"/>
  <c r="A59"/>
  <c r="B59"/>
  <c r="A60"/>
  <c r="A61"/>
  <c r="C61"/>
  <c r="A62"/>
  <c r="C62"/>
  <c r="A63"/>
  <c r="C63"/>
  <c r="A64"/>
  <c r="C64"/>
  <c r="A65"/>
  <c r="A66"/>
  <c r="A67"/>
  <c r="B67"/>
  <c r="D67"/>
  <c r="E67"/>
  <c r="F67"/>
  <c r="G67"/>
  <c r="A68"/>
  <c r="A69"/>
  <c r="B69"/>
  <c r="C69"/>
  <c r="A70"/>
  <c r="C70"/>
  <c r="D70"/>
  <c r="D71" s="1"/>
  <c r="E70"/>
  <c r="E71"/>
  <c r="A71"/>
  <c r="F71"/>
  <c r="G71"/>
  <c r="A72"/>
  <c r="A73"/>
  <c r="C73"/>
  <c r="D73"/>
  <c r="E73"/>
  <c r="A74"/>
  <c r="A1" i="3"/>
  <c r="A2"/>
  <c r="A3"/>
  <c r="A4"/>
  <c r="A5"/>
  <c r="A6"/>
  <c r="A7"/>
  <c r="D7"/>
  <c r="D8"/>
  <c r="E8"/>
  <c r="B31" i="14" s="1"/>
  <c r="A9" i="3"/>
  <c r="D9"/>
  <c r="E9"/>
  <c r="D10"/>
  <c r="E10"/>
  <c r="A11"/>
  <c r="D11"/>
  <c r="E11"/>
  <c r="D12"/>
  <c r="E12"/>
  <c r="D13"/>
  <c r="E13"/>
  <c r="A16"/>
  <c r="A17"/>
  <c r="A18"/>
  <c r="D18"/>
  <c r="A19"/>
  <c r="D19"/>
  <c r="A20"/>
  <c r="D20"/>
  <c r="A21"/>
  <c r="D21"/>
  <c r="A22"/>
  <c r="D22"/>
  <c r="A23"/>
  <c r="D23"/>
  <c r="A24"/>
  <c r="D24"/>
  <c r="A25"/>
  <c r="D25"/>
  <c r="A26"/>
  <c r="D26"/>
  <c r="A27"/>
  <c r="D27"/>
  <c r="A28"/>
  <c r="D28"/>
  <c r="A29"/>
  <c r="D29"/>
  <c r="A30"/>
  <c r="D30"/>
  <c r="A31"/>
  <c r="D31"/>
  <c r="A32"/>
  <c r="D32"/>
  <c r="A33"/>
  <c r="D33"/>
  <c r="A34"/>
  <c r="D34"/>
  <c r="A35"/>
  <c r="D35"/>
  <c r="A36"/>
  <c r="D36"/>
  <c r="A37"/>
  <c r="D37"/>
  <c r="A38"/>
  <c r="D38"/>
  <c r="A39"/>
  <c r="D39"/>
  <c r="A40"/>
  <c r="D40"/>
  <c r="A41"/>
  <c r="D41"/>
  <c r="A42"/>
  <c r="D42"/>
  <c r="A43"/>
  <c r="D43"/>
  <c r="A44"/>
  <c r="D44"/>
  <c r="A45"/>
  <c r="D45"/>
  <c r="A46"/>
  <c r="D46"/>
  <c r="A47"/>
  <c r="D47"/>
  <c r="A48"/>
  <c r="D48"/>
  <c r="A1" i="4"/>
  <c r="A2"/>
  <c r="A3"/>
  <c r="A4"/>
  <c r="A5"/>
  <c r="A6"/>
  <c r="A7"/>
  <c r="D7"/>
  <c r="A8"/>
  <c r="D8"/>
  <c r="E8"/>
  <c r="E7" i="6" s="1"/>
  <c r="A9" i="4"/>
  <c r="D9"/>
  <c r="E9"/>
  <c r="A10"/>
  <c r="D10"/>
  <c r="E10"/>
  <c r="F8" i="5" s="1"/>
  <c r="A11" i="4"/>
  <c r="D11"/>
  <c r="E11"/>
  <c r="A12"/>
  <c r="B12"/>
  <c r="D10" i="5" s="1"/>
  <c r="D12" i="4"/>
  <c r="E12"/>
  <c r="A13"/>
  <c r="B13"/>
  <c r="B7" i="11" s="1"/>
  <c r="D13" i="4"/>
  <c r="E13"/>
  <c r="E7" i="11" s="1"/>
  <c r="B15" i="4"/>
  <c r="C15"/>
  <c r="D15"/>
  <c r="E15"/>
  <c r="F15"/>
  <c r="G15"/>
  <c r="A16"/>
  <c r="A17"/>
  <c r="A18"/>
  <c r="G18"/>
  <c r="A19"/>
  <c r="F19"/>
  <c r="A20"/>
  <c r="A21"/>
  <c r="B21"/>
  <c r="C21"/>
  <c r="D21"/>
  <c r="E21"/>
  <c r="B14" i="9"/>
  <c r="A22" i="4"/>
  <c r="B22"/>
  <c r="B15" i="6" s="1"/>
  <c r="C22" i="4"/>
  <c r="D22"/>
  <c r="E22"/>
  <c r="G22"/>
  <c r="A23"/>
  <c r="F23"/>
  <c r="A24"/>
  <c r="A25"/>
  <c r="A26"/>
  <c r="A27"/>
  <c r="A28"/>
  <c r="D28"/>
  <c r="E28"/>
  <c r="E26" i="5" s="1"/>
  <c r="F28" i="4"/>
  <c r="B21" i="10" s="1"/>
  <c r="G28" i="4"/>
  <c r="A29"/>
  <c r="C29"/>
  <c r="B22" i="7" s="1"/>
  <c r="D29" i="4"/>
  <c r="D27" i="5" s="1"/>
  <c r="G29" i="4"/>
  <c r="B22" i="11" s="1"/>
  <c r="A30" i="4"/>
  <c r="C30"/>
  <c r="C28" i="5" s="1"/>
  <c r="A31" i="4"/>
  <c r="A32"/>
  <c r="A33"/>
  <c r="D33"/>
  <c r="E33"/>
  <c r="B26" i="9" s="1"/>
  <c r="A34" i="4"/>
  <c r="D34"/>
  <c r="E34"/>
  <c r="F34"/>
  <c r="B27" i="10" s="1"/>
  <c r="A35" i="4"/>
  <c r="F35"/>
  <c r="G35"/>
  <c r="B28" i="11" s="1"/>
  <c r="A36" i="4"/>
  <c r="E36"/>
  <c r="A37"/>
  <c r="D37"/>
  <c r="G37"/>
  <c r="A38"/>
  <c r="D38"/>
  <c r="E38"/>
  <c r="A39"/>
  <c r="A40"/>
  <c r="A41"/>
  <c r="C41"/>
  <c r="C39" i="5" s="1"/>
  <c r="D41" i="4"/>
  <c r="D39" i="5" s="1"/>
  <c r="E41" i="4"/>
  <c r="B34" i="9" s="1"/>
  <c r="F41" i="4"/>
  <c r="G41"/>
  <c r="A42"/>
  <c r="C42"/>
  <c r="C40" i="5" s="1"/>
  <c r="D42" i="4"/>
  <c r="D40" i="5" s="1"/>
  <c r="E42" i="4"/>
  <c r="F42"/>
  <c r="G42"/>
  <c r="A43"/>
  <c r="A44"/>
  <c r="B44"/>
  <c r="B42" i="5" s="1"/>
  <c r="C44" i="4"/>
  <c r="B37" i="7"/>
  <c r="D44" i="4"/>
  <c r="B37" i="8" s="1"/>
  <c r="E44" i="4"/>
  <c r="F44"/>
  <c r="B37" i="10"/>
  <c r="G44" i="4"/>
  <c r="B37" i="11" s="1"/>
  <c r="A45" i="4"/>
  <c r="B45"/>
  <c r="B43" i="5" s="1"/>
  <c r="C45" i="4"/>
  <c r="B38" i="7" s="1"/>
  <c r="D45" i="4"/>
  <c r="D43" i="5"/>
  <c r="E45" i="4"/>
  <c r="F45"/>
  <c r="G45"/>
  <c r="B38" i="11"/>
  <c r="A46" i="4"/>
  <c r="A49"/>
  <c r="A50"/>
  <c r="A51"/>
  <c r="F51"/>
  <c r="A52"/>
  <c r="F52"/>
  <c r="A53"/>
  <c r="F53"/>
  <c r="A54"/>
  <c r="B54"/>
  <c r="B18" s="1"/>
  <c r="F54"/>
  <c r="G54"/>
  <c r="A55"/>
  <c r="B55"/>
  <c r="B19"/>
  <c r="F55"/>
  <c r="G55"/>
  <c r="A56"/>
  <c r="B56"/>
  <c r="B20" s="1"/>
  <c r="F56"/>
  <c r="G56"/>
  <c r="A57"/>
  <c r="F57"/>
  <c r="G57"/>
  <c r="A58"/>
  <c r="F58"/>
  <c r="G58"/>
  <c r="A59"/>
  <c r="B59"/>
  <c r="B23"/>
  <c r="F59"/>
  <c r="G59"/>
  <c r="A60"/>
  <c r="B60"/>
  <c r="B24" s="1"/>
  <c r="F60"/>
  <c r="G60"/>
  <c r="A61"/>
  <c r="B61"/>
  <c r="B25" s="1"/>
  <c r="F61"/>
  <c r="G61"/>
  <c r="A62"/>
  <c r="F62"/>
  <c r="A63"/>
  <c r="B63"/>
  <c r="B28" s="1"/>
  <c r="F63"/>
  <c r="G63"/>
  <c r="A64"/>
  <c r="B64"/>
  <c r="B29"/>
  <c r="F64"/>
  <c r="G64"/>
  <c r="A65"/>
  <c r="B65"/>
  <c r="B30" s="1"/>
  <c r="F65"/>
  <c r="G65"/>
  <c r="A66"/>
  <c r="F66"/>
  <c r="A67"/>
  <c r="B67"/>
  <c r="B33" s="1"/>
  <c r="F67"/>
  <c r="G67"/>
  <c r="A68"/>
  <c r="B68"/>
  <c r="B34" s="1"/>
  <c r="F68"/>
  <c r="G68"/>
  <c r="A69"/>
  <c r="B69"/>
  <c r="B35"/>
  <c r="F69"/>
  <c r="G69"/>
  <c r="A70"/>
  <c r="B70"/>
  <c r="B36" s="1"/>
  <c r="F70"/>
  <c r="G70"/>
  <c r="A71"/>
  <c r="B71"/>
  <c r="B37" s="1"/>
  <c r="F71"/>
  <c r="G71"/>
  <c r="A72"/>
  <c r="B72"/>
  <c r="B38" s="1"/>
  <c r="F72"/>
  <c r="G72"/>
  <c r="A73"/>
  <c r="F73"/>
  <c r="A74"/>
  <c r="B74"/>
  <c r="B41"/>
  <c r="B34" i="6" s="1"/>
  <c r="F74" i="4"/>
  <c r="G74"/>
  <c r="A75"/>
  <c r="B75"/>
  <c r="B42" s="1"/>
  <c r="F75"/>
  <c r="G75"/>
  <c r="A76"/>
  <c r="F76"/>
  <c r="G76"/>
  <c r="A77"/>
  <c r="F77"/>
  <c r="G77"/>
  <c r="A78"/>
  <c r="F78"/>
  <c r="A79"/>
  <c r="F79"/>
  <c r="A80"/>
  <c r="B80"/>
  <c r="C18"/>
  <c r="F80"/>
  <c r="G80"/>
  <c r="A81"/>
  <c r="B81"/>
  <c r="C19" s="1"/>
  <c r="F81"/>
  <c r="G81"/>
  <c r="A82"/>
  <c r="B82"/>
  <c r="C20" s="1"/>
  <c r="F82"/>
  <c r="G82"/>
  <c r="A83"/>
  <c r="F83"/>
  <c r="G83"/>
  <c r="B46" i="7" s="1"/>
  <c r="A84" i="4"/>
  <c r="F84"/>
  <c r="G84"/>
  <c r="A85"/>
  <c r="B85"/>
  <c r="C23" s="1"/>
  <c r="F85"/>
  <c r="G85"/>
  <c r="A86"/>
  <c r="B86"/>
  <c r="C24" s="1"/>
  <c r="F86"/>
  <c r="G86"/>
  <c r="A87"/>
  <c r="B87"/>
  <c r="C25"/>
  <c r="F87"/>
  <c r="G87"/>
  <c r="A88"/>
  <c r="F88"/>
  <c r="A89"/>
  <c r="B89"/>
  <c r="C28" s="1"/>
  <c r="F89"/>
  <c r="G89"/>
  <c r="A90"/>
  <c r="F90"/>
  <c r="G90"/>
  <c r="B53" i="7"/>
  <c r="A91" i="4"/>
  <c r="F91"/>
  <c r="G91"/>
  <c r="A92"/>
  <c r="F92"/>
  <c r="A93"/>
  <c r="B93"/>
  <c r="C33"/>
  <c r="F93"/>
  <c r="G93"/>
  <c r="A94"/>
  <c r="B94"/>
  <c r="C34" s="1"/>
  <c r="F94"/>
  <c r="G94"/>
  <c r="A95"/>
  <c r="B95"/>
  <c r="C35" s="1"/>
  <c r="F95"/>
  <c r="G95"/>
  <c r="A96"/>
  <c r="B96"/>
  <c r="C36" s="1"/>
  <c r="F96"/>
  <c r="G96"/>
  <c r="A97"/>
  <c r="B97"/>
  <c r="C37"/>
  <c r="F97"/>
  <c r="G97"/>
  <c r="A98"/>
  <c r="B98"/>
  <c r="C38" s="1"/>
  <c r="F98"/>
  <c r="G98"/>
  <c r="A99"/>
  <c r="F99"/>
  <c r="A100"/>
  <c r="F100"/>
  <c r="G100"/>
  <c r="A101"/>
  <c r="F101"/>
  <c r="G101"/>
  <c r="A102"/>
  <c r="F102"/>
  <c r="G102"/>
  <c r="B65" i="7"/>
  <c r="A103" i="4"/>
  <c r="F103"/>
  <c r="G103"/>
  <c r="A104"/>
  <c r="F104"/>
  <c r="A105"/>
  <c r="F105"/>
  <c r="A106"/>
  <c r="B106"/>
  <c r="D18"/>
  <c r="F106"/>
  <c r="G106"/>
  <c r="A107"/>
  <c r="B107"/>
  <c r="D19" s="1"/>
  <c r="F107"/>
  <c r="G107"/>
  <c r="A108"/>
  <c r="B108"/>
  <c r="D20" s="1"/>
  <c r="F108"/>
  <c r="G108"/>
  <c r="A109"/>
  <c r="F109"/>
  <c r="G109"/>
  <c r="A110"/>
  <c r="F110"/>
  <c r="G110"/>
  <c r="A111"/>
  <c r="B111"/>
  <c r="D23"/>
  <c r="F111"/>
  <c r="G111"/>
  <c r="A112"/>
  <c r="B112"/>
  <c r="D24" s="1"/>
  <c r="F112"/>
  <c r="G112"/>
  <c r="A113"/>
  <c r="B113"/>
  <c r="D25" s="1"/>
  <c r="F113"/>
  <c r="G113"/>
  <c r="A114"/>
  <c r="F114"/>
  <c r="A115"/>
  <c r="F115"/>
  <c r="G115"/>
  <c r="A116"/>
  <c r="F116"/>
  <c r="G116"/>
  <c r="A117"/>
  <c r="B117"/>
  <c r="D30" s="1"/>
  <c r="D28" i="5" s="1"/>
  <c r="F117" i="4"/>
  <c r="G117"/>
  <c r="A118"/>
  <c r="F118"/>
  <c r="A119"/>
  <c r="F119"/>
  <c r="G119"/>
  <c r="A120"/>
  <c r="F120"/>
  <c r="G120"/>
  <c r="A121"/>
  <c r="B121"/>
  <c r="D35"/>
  <c r="F121"/>
  <c r="G121"/>
  <c r="A122"/>
  <c r="B122"/>
  <c r="D36" s="1"/>
  <c r="F122"/>
  <c r="G122"/>
  <c r="A123"/>
  <c r="F123"/>
  <c r="G123"/>
  <c r="B60" i="8"/>
  <c r="A124" i="4"/>
  <c r="F124"/>
  <c r="G124"/>
  <c r="A125"/>
  <c r="F125"/>
  <c r="A126"/>
  <c r="F126"/>
  <c r="G126"/>
  <c r="B63" i="8" s="1"/>
  <c r="A127" i="4"/>
  <c r="F127"/>
  <c r="G127"/>
  <c r="A128"/>
  <c r="F128"/>
  <c r="G128"/>
  <c r="A129"/>
  <c r="F129"/>
  <c r="G129"/>
  <c r="A130"/>
  <c r="F130"/>
  <c r="A131"/>
  <c r="F131"/>
  <c r="A132"/>
  <c r="B132"/>
  <c r="E18" s="1"/>
  <c r="F132"/>
  <c r="G132"/>
  <c r="A133"/>
  <c r="B133"/>
  <c r="E19"/>
  <c r="F133"/>
  <c r="G133"/>
  <c r="A134"/>
  <c r="B134"/>
  <c r="E20" s="1"/>
  <c r="F134"/>
  <c r="G134"/>
  <c r="A135"/>
  <c r="F135"/>
  <c r="G135"/>
  <c r="B46" i="9" s="1"/>
  <c r="A136" i="4"/>
  <c r="F136"/>
  <c r="G136"/>
  <c r="A137"/>
  <c r="B137"/>
  <c r="E23" s="1"/>
  <c r="F137"/>
  <c r="G137"/>
  <c r="A138"/>
  <c r="B138"/>
  <c r="E24"/>
  <c r="F138"/>
  <c r="G138"/>
  <c r="A139"/>
  <c r="B139"/>
  <c r="E25" s="1"/>
  <c r="F139"/>
  <c r="G139"/>
  <c r="A140"/>
  <c r="F140"/>
  <c r="A141"/>
  <c r="F141"/>
  <c r="G141"/>
  <c r="B52" i="9"/>
  <c r="A142" i="4"/>
  <c r="B142"/>
  <c r="E29" s="1"/>
  <c r="B22" i="9" s="1"/>
  <c r="F142" i="4"/>
  <c r="G142"/>
  <c r="B53" i="9"/>
  <c r="A143" i="4"/>
  <c r="B143"/>
  <c r="E30" s="1"/>
  <c r="F143"/>
  <c r="G143"/>
  <c r="B54" i="9"/>
  <c r="A144" i="4"/>
  <c r="F144"/>
  <c r="A145"/>
  <c r="F145"/>
  <c r="G145"/>
  <c r="A146"/>
  <c r="F146"/>
  <c r="G146"/>
  <c r="B57" i="9" s="1"/>
  <c r="A147" i="4"/>
  <c r="B147"/>
  <c r="E35"/>
  <c r="F147"/>
  <c r="G147"/>
  <c r="B58" i="9" s="1"/>
  <c r="A148" i="4"/>
  <c r="F148"/>
  <c r="G148"/>
  <c r="A149"/>
  <c r="B149"/>
  <c r="E37" s="1"/>
  <c r="F149"/>
  <c r="G149"/>
  <c r="A150"/>
  <c r="F150"/>
  <c r="G150"/>
  <c r="A151"/>
  <c r="F151"/>
  <c r="A152"/>
  <c r="F152"/>
  <c r="G152"/>
  <c r="A153"/>
  <c r="F153"/>
  <c r="G153"/>
  <c r="A154"/>
  <c r="F154"/>
  <c r="G154"/>
  <c r="A155"/>
  <c r="F155"/>
  <c r="G155"/>
  <c r="B66" i="9"/>
  <c r="A156" i="4"/>
  <c r="F156"/>
  <c r="A157"/>
  <c r="F157"/>
  <c r="A158"/>
  <c r="B158"/>
  <c r="F18" s="1"/>
  <c r="F158"/>
  <c r="G158"/>
  <c r="B43" i="10" s="1"/>
  <c r="A159" i="4"/>
  <c r="F159"/>
  <c r="G159"/>
  <c r="A160"/>
  <c r="B160"/>
  <c r="F20" s="1"/>
  <c r="F160"/>
  <c r="G160"/>
  <c r="A161"/>
  <c r="B161"/>
  <c r="F21"/>
  <c r="F161"/>
  <c r="G161"/>
  <c r="A162"/>
  <c r="B162"/>
  <c r="F22" s="1"/>
  <c r="F162"/>
  <c r="G162"/>
  <c r="A163"/>
  <c r="F163"/>
  <c r="G163"/>
  <c r="A164"/>
  <c r="B164"/>
  <c r="F164"/>
  <c r="G164"/>
  <c r="A165"/>
  <c r="B165"/>
  <c r="F25"/>
  <c r="F165"/>
  <c r="G165"/>
  <c r="A166"/>
  <c r="F166"/>
  <c r="A167"/>
  <c r="F167"/>
  <c r="G167"/>
  <c r="A168"/>
  <c r="B168"/>
  <c r="F29"/>
  <c r="B22" i="10" s="1"/>
  <c r="F168" i="4"/>
  <c r="G168"/>
  <c r="A169"/>
  <c r="B169"/>
  <c r="F30" s="1"/>
  <c r="F169"/>
  <c r="G169"/>
  <c r="A170"/>
  <c r="F170"/>
  <c r="A171"/>
  <c r="B171"/>
  <c r="F33" s="1"/>
  <c r="F171"/>
  <c r="G171"/>
  <c r="A172"/>
  <c r="F172"/>
  <c r="G172"/>
  <c r="B57" i="10" s="1"/>
  <c r="A173" i="4"/>
  <c r="F173"/>
  <c r="G173"/>
  <c r="A174"/>
  <c r="B174"/>
  <c r="F36" s="1"/>
  <c r="F174"/>
  <c r="G174"/>
  <c r="A175"/>
  <c r="B175"/>
  <c r="F37"/>
  <c r="F175"/>
  <c r="G175"/>
  <c r="A176"/>
  <c r="B176"/>
  <c r="F38" s="1"/>
  <c r="F176"/>
  <c r="G176"/>
  <c r="A177"/>
  <c r="F177"/>
  <c r="A178"/>
  <c r="F178"/>
  <c r="G178"/>
  <c r="B63" i="10"/>
  <c r="A179" i="4"/>
  <c r="F179"/>
  <c r="G179"/>
  <c r="A180"/>
  <c r="F180"/>
  <c r="G180"/>
  <c r="A181"/>
  <c r="F181"/>
  <c r="G181"/>
  <c r="A182"/>
  <c r="F182"/>
  <c r="A183"/>
  <c r="F183"/>
  <c r="A184"/>
  <c r="F184"/>
  <c r="G184"/>
  <c r="B43" i="11" s="1"/>
  <c r="A185" i="4"/>
  <c r="B185"/>
  <c r="G19" s="1"/>
  <c r="F185"/>
  <c r="G185"/>
  <c r="B44" i="11"/>
  <c r="A186" i="4"/>
  <c r="B186"/>
  <c r="G20" s="1"/>
  <c r="F186"/>
  <c r="G186"/>
  <c r="B45" i="11"/>
  <c r="A187" i="4"/>
  <c r="B187"/>
  <c r="G21" s="1"/>
  <c r="F187"/>
  <c r="G187"/>
  <c r="B46" i="11"/>
  <c r="A188" i="4"/>
  <c r="F188"/>
  <c r="G188"/>
  <c r="A189"/>
  <c r="B189"/>
  <c r="G23" s="1"/>
  <c r="F189"/>
  <c r="G189"/>
  <c r="A190"/>
  <c r="B190"/>
  <c r="G24"/>
  <c r="F190"/>
  <c r="G190"/>
  <c r="A191"/>
  <c r="B191"/>
  <c r="G25" s="1"/>
  <c r="F191"/>
  <c r="G191"/>
  <c r="A192"/>
  <c r="F192"/>
  <c r="A193"/>
  <c r="F193"/>
  <c r="G193"/>
  <c r="B52" i="11" s="1"/>
  <c r="A194" i="4"/>
  <c r="F194"/>
  <c r="G194"/>
  <c r="A195"/>
  <c r="B195"/>
  <c r="G30" s="1"/>
  <c r="F195"/>
  <c r="G195"/>
  <c r="A196"/>
  <c r="F196"/>
  <c r="A197"/>
  <c r="B197"/>
  <c r="G33"/>
  <c r="F197"/>
  <c r="G197"/>
  <c r="A198"/>
  <c r="B198"/>
  <c r="G34" s="1"/>
  <c r="F198"/>
  <c r="G198"/>
  <c r="A199"/>
  <c r="F199"/>
  <c r="G199"/>
  <c r="A200"/>
  <c r="B200"/>
  <c r="G36" s="1"/>
  <c r="F200"/>
  <c r="G200"/>
  <c r="B59" i="11"/>
  <c r="A201" i="4"/>
  <c r="F201"/>
  <c r="G201"/>
  <c r="A202"/>
  <c r="B202"/>
  <c r="G38"/>
  <c r="F202"/>
  <c r="G202"/>
  <c r="A203"/>
  <c r="F203"/>
  <c r="A204"/>
  <c r="F204"/>
  <c r="G204"/>
  <c r="B63" i="11"/>
  <c r="A205" i="4"/>
  <c r="F205"/>
  <c r="G205"/>
  <c r="A206"/>
  <c r="F206"/>
  <c r="G206"/>
  <c r="A207"/>
  <c r="F207"/>
  <c r="G207"/>
  <c r="A208"/>
  <c r="A209"/>
  <c r="A1" i="5"/>
  <c r="A2"/>
  <c r="A3"/>
  <c r="A4"/>
  <c r="A5"/>
  <c r="C5"/>
  <c r="E5"/>
  <c r="A6"/>
  <c r="C6"/>
  <c r="D6"/>
  <c r="E6"/>
  <c r="A7"/>
  <c r="C7"/>
  <c r="D7"/>
  <c r="E7"/>
  <c r="A8"/>
  <c r="C8"/>
  <c r="D8"/>
  <c r="E8"/>
  <c r="A9"/>
  <c r="C9"/>
  <c r="D9"/>
  <c r="E9"/>
  <c r="F9"/>
  <c r="A10"/>
  <c r="C10"/>
  <c r="E10"/>
  <c r="F10"/>
  <c r="A11"/>
  <c r="C11"/>
  <c r="E11"/>
  <c r="F11"/>
  <c r="B13"/>
  <c r="C13"/>
  <c r="D13"/>
  <c r="E13"/>
  <c r="F13"/>
  <c r="G13"/>
  <c r="A14"/>
  <c r="A15"/>
  <c r="A16"/>
  <c r="G16"/>
  <c r="A17"/>
  <c r="F17"/>
  <c r="A18"/>
  <c r="A19"/>
  <c r="B19"/>
  <c r="C19"/>
  <c r="D19"/>
  <c r="E19"/>
  <c r="A20"/>
  <c r="B20"/>
  <c r="C20"/>
  <c r="D20"/>
  <c r="E20"/>
  <c r="G20"/>
  <c r="A21"/>
  <c r="F21"/>
  <c r="A22"/>
  <c r="A23"/>
  <c r="A24"/>
  <c r="A25"/>
  <c r="A26"/>
  <c r="D26"/>
  <c r="F26"/>
  <c r="G26"/>
  <c r="A27"/>
  <c r="G27"/>
  <c r="A28"/>
  <c r="A29"/>
  <c r="A30"/>
  <c r="A31"/>
  <c r="D31"/>
  <c r="E31"/>
  <c r="A32"/>
  <c r="D32"/>
  <c r="E32"/>
  <c r="F32"/>
  <c r="A33"/>
  <c r="F33"/>
  <c r="G33"/>
  <c r="A34"/>
  <c r="E34"/>
  <c r="A35"/>
  <c r="D35"/>
  <c r="G35"/>
  <c r="A36"/>
  <c r="D36"/>
  <c r="E36"/>
  <c r="A37"/>
  <c r="A38"/>
  <c r="A39"/>
  <c r="F39"/>
  <c r="A40"/>
  <c r="E40"/>
  <c r="G40"/>
  <c r="A41"/>
  <c r="A42"/>
  <c r="D42"/>
  <c r="E42"/>
  <c r="A43"/>
  <c r="E43"/>
  <c r="F43"/>
  <c r="A44"/>
  <c r="A1" i="6"/>
  <c r="A2"/>
  <c r="A3"/>
  <c r="A4"/>
  <c r="A5"/>
  <c r="A6"/>
  <c r="A7"/>
  <c r="B7"/>
  <c r="D7"/>
  <c r="A9"/>
  <c r="A10"/>
  <c r="A11"/>
  <c r="A12"/>
  <c r="A13"/>
  <c r="A14"/>
  <c r="B14"/>
  <c r="A15"/>
  <c r="A16"/>
  <c r="A17"/>
  <c r="A18"/>
  <c r="A19"/>
  <c r="A20"/>
  <c r="A21"/>
  <c r="A22"/>
  <c r="A23"/>
  <c r="A24"/>
  <c r="A25"/>
  <c r="A26"/>
  <c r="A27"/>
  <c r="A28"/>
  <c r="A29"/>
  <c r="A30"/>
  <c r="A31"/>
  <c r="A32"/>
  <c r="A33"/>
  <c r="A34"/>
  <c r="A35"/>
  <c r="A36"/>
  <c r="A37"/>
  <c r="A38"/>
  <c r="B38"/>
  <c r="A39"/>
  <c r="A41"/>
  <c r="A42"/>
  <c r="A43"/>
  <c r="B43"/>
  <c r="A44"/>
  <c r="B44"/>
  <c r="A45"/>
  <c r="B45"/>
  <c r="A46"/>
  <c r="B46"/>
  <c r="A47"/>
  <c r="B47"/>
  <c r="A48"/>
  <c r="B48"/>
  <c r="A49"/>
  <c r="B49"/>
  <c r="A50"/>
  <c r="B50"/>
  <c r="A51"/>
  <c r="A52"/>
  <c r="B52"/>
  <c r="A53"/>
  <c r="B53"/>
  <c r="A54"/>
  <c r="B54"/>
  <c r="A55"/>
  <c r="A56"/>
  <c r="B56"/>
  <c r="A57"/>
  <c r="B57"/>
  <c r="A58"/>
  <c r="B58"/>
  <c r="A59"/>
  <c r="B59"/>
  <c r="A60"/>
  <c r="B60"/>
  <c r="A61"/>
  <c r="B61"/>
  <c r="A62"/>
  <c r="A63"/>
  <c r="B63"/>
  <c r="A64"/>
  <c r="B64"/>
  <c r="A65"/>
  <c r="B65"/>
  <c r="A66"/>
  <c r="B66"/>
  <c r="A1" i="7"/>
  <c r="A2"/>
  <c r="A3"/>
  <c r="A4"/>
  <c r="A5"/>
  <c r="A6"/>
  <c r="A7"/>
  <c r="B7"/>
  <c r="D7"/>
  <c r="A9"/>
  <c r="A10"/>
  <c r="A11"/>
  <c r="A12"/>
  <c r="A13"/>
  <c r="A14"/>
  <c r="B14"/>
  <c r="A15"/>
  <c r="B15"/>
  <c r="A16"/>
  <c r="A17"/>
  <c r="A18"/>
  <c r="A19"/>
  <c r="A20"/>
  <c r="A21"/>
  <c r="A22"/>
  <c r="A23"/>
  <c r="B23"/>
  <c r="A24"/>
  <c r="A25"/>
  <c r="A26"/>
  <c r="A27"/>
  <c r="A28"/>
  <c r="A29"/>
  <c r="A30"/>
  <c r="A31"/>
  <c r="A32"/>
  <c r="A33"/>
  <c r="A34"/>
  <c r="A35"/>
  <c r="A36"/>
  <c r="A37"/>
  <c r="A38"/>
  <c r="A39"/>
  <c r="A41"/>
  <c r="A42"/>
  <c r="A43"/>
  <c r="B43"/>
  <c r="A44"/>
  <c r="B44"/>
  <c r="A45"/>
  <c r="B45"/>
  <c r="A46"/>
  <c r="A47"/>
  <c r="B47"/>
  <c r="A48"/>
  <c r="B48"/>
  <c r="A49"/>
  <c r="B49"/>
  <c r="A50"/>
  <c r="B50"/>
  <c r="A51"/>
  <c r="A52"/>
  <c r="B52"/>
  <c r="A53"/>
  <c r="A54"/>
  <c r="B54"/>
  <c r="A55"/>
  <c r="A56"/>
  <c r="B56"/>
  <c r="A57"/>
  <c r="B57"/>
  <c r="A58"/>
  <c r="B58"/>
  <c r="A59"/>
  <c r="B59"/>
  <c r="A60"/>
  <c r="B60"/>
  <c r="A61"/>
  <c r="B61"/>
  <c r="A62"/>
  <c r="A63"/>
  <c r="B63"/>
  <c r="A64"/>
  <c r="B64"/>
  <c r="A65"/>
  <c r="A66"/>
  <c r="B66"/>
  <c r="A1" i="8"/>
  <c r="A2"/>
  <c r="A3"/>
  <c r="A4"/>
  <c r="A5"/>
  <c r="A6"/>
  <c r="A7"/>
  <c r="B7"/>
  <c r="D7"/>
  <c r="E7"/>
  <c r="A9"/>
  <c r="A10"/>
  <c r="A11"/>
  <c r="A12"/>
  <c r="A13"/>
  <c r="A14"/>
  <c r="B14"/>
  <c r="A15"/>
  <c r="B15"/>
  <c r="A16"/>
  <c r="A17"/>
  <c r="A18"/>
  <c r="A19"/>
  <c r="A20"/>
  <c r="A21"/>
  <c r="B21"/>
  <c r="A22"/>
  <c r="B22"/>
  <c r="A23"/>
  <c r="A24"/>
  <c r="A25"/>
  <c r="A26"/>
  <c r="B26"/>
  <c r="A27"/>
  <c r="B27"/>
  <c r="A28"/>
  <c r="A29"/>
  <c r="A30"/>
  <c r="B30"/>
  <c r="A31"/>
  <c r="B31"/>
  <c r="A32"/>
  <c r="A33"/>
  <c r="A34"/>
  <c r="A35"/>
  <c r="A36"/>
  <c r="A37"/>
  <c r="A38"/>
  <c r="A39"/>
  <c r="A41"/>
  <c r="A42"/>
  <c r="A43"/>
  <c r="B43"/>
  <c r="A44"/>
  <c r="B44"/>
  <c r="A45"/>
  <c r="B45"/>
  <c r="A46"/>
  <c r="B46"/>
  <c r="A47"/>
  <c r="B47"/>
  <c r="A48"/>
  <c r="B48"/>
  <c r="A49"/>
  <c r="B49"/>
  <c r="A50"/>
  <c r="B50"/>
  <c r="A51"/>
  <c r="A52"/>
  <c r="B52"/>
  <c r="A53"/>
  <c r="B53"/>
  <c r="A54"/>
  <c r="B54"/>
  <c r="A55"/>
  <c r="A56"/>
  <c r="B56"/>
  <c r="A57"/>
  <c r="B57"/>
  <c r="A58"/>
  <c r="B58"/>
  <c r="A59"/>
  <c r="B59"/>
  <c r="A60"/>
  <c r="A61"/>
  <c r="B61"/>
  <c r="A62"/>
  <c r="A63"/>
  <c r="A64"/>
  <c r="B64"/>
  <c r="A65"/>
  <c r="B65"/>
  <c r="A66"/>
  <c r="B66"/>
  <c r="A1" i="9"/>
  <c r="A2"/>
  <c r="A3"/>
  <c r="A4"/>
  <c r="A5"/>
  <c r="A6"/>
  <c r="A7"/>
  <c r="B7"/>
  <c r="D7"/>
  <c r="E7"/>
  <c r="A9"/>
  <c r="A10"/>
  <c r="A11"/>
  <c r="A12"/>
  <c r="A13"/>
  <c r="A14"/>
  <c r="A15"/>
  <c r="B15"/>
  <c r="A16"/>
  <c r="A17"/>
  <c r="A18"/>
  <c r="A19"/>
  <c r="A20"/>
  <c r="A21"/>
  <c r="A22"/>
  <c r="A23"/>
  <c r="A24"/>
  <c r="A25"/>
  <c r="A26"/>
  <c r="A27"/>
  <c r="B27"/>
  <c r="A28"/>
  <c r="A29"/>
  <c r="B29"/>
  <c r="A30"/>
  <c r="A31"/>
  <c r="B31"/>
  <c r="A32"/>
  <c r="A33"/>
  <c r="A34"/>
  <c r="A35"/>
  <c r="B35"/>
  <c r="A36"/>
  <c r="A37"/>
  <c r="B37"/>
  <c r="A38"/>
  <c r="B38"/>
  <c r="A39"/>
  <c r="A41"/>
  <c r="A42"/>
  <c r="A43"/>
  <c r="B43"/>
  <c r="A44"/>
  <c r="B44"/>
  <c r="A45"/>
  <c r="B45"/>
  <c r="A46"/>
  <c r="A47"/>
  <c r="B47"/>
  <c r="A48"/>
  <c r="B48"/>
  <c r="A49"/>
  <c r="B49"/>
  <c r="A50"/>
  <c r="B50"/>
  <c r="A51"/>
  <c r="A52"/>
  <c r="A53"/>
  <c r="A54"/>
  <c r="A55"/>
  <c r="A56"/>
  <c r="B56"/>
  <c r="A57"/>
  <c r="A58"/>
  <c r="A59"/>
  <c r="B59"/>
  <c r="A60"/>
  <c r="B60"/>
  <c r="A61"/>
  <c r="B61"/>
  <c r="A62"/>
  <c r="A63"/>
  <c r="B63"/>
  <c r="A64"/>
  <c r="B64"/>
  <c r="A65"/>
  <c r="B65"/>
  <c r="A66"/>
  <c r="A1" i="10"/>
  <c r="A2"/>
  <c r="A3"/>
  <c r="A4"/>
  <c r="A5"/>
  <c r="A6"/>
  <c r="A7"/>
  <c r="D7"/>
  <c r="E7"/>
  <c r="A9"/>
  <c r="A10"/>
  <c r="A11"/>
  <c r="A12"/>
  <c r="B12"/>
  <c r="A13"/>
  <c r="A14"/>
  <c r="A15"/>
  <c r="A16"/>
  <c r="B16"/>
  <c r="A17"/>
  <c r="A18"/>
  <c r="A19"/>
  <c r="A20"/>
  <c r="A21"/>
  <c r="A22"/>
  <c r="A23"/>
  <c r="A24"/>
  <c r="A25"/>
  <c r="A26"/>
  <c r="A27"/>
  <c r="A28"/>
  <c r="B28"/>
  <c r="A29"/>
  <c r="A30"/>
  <c r="A31"/>
  <c r="A32"/>
  <c r="A33"/>
  <c r="A34"/>
  <c r="B34"/>
  <c r="A35"/>
  <c r="A36"/>
  <c r="A37"/>
  <c r="A38"/>
  <c r="B38"/>
  <c r="A39"/>
  <c r="A41"/>
  <c r="A42"/>
  <c r="A43"/>
  <c r="A44"/>
  <c r="B44"/>
  <c r="A45"/>
  <c r="B45"/>
  <c r="A46"/>
  <c r="B46"/>
  <c r="A47"/>
  <c r="B47"/>
  <c r="A48"/>
  <c r="B48"/>
  <c r="A49"/>
  <c r="B49"/>
  <c r="A50"/>
  <c r="B50"/>
  <c r="A51"/>
  <c r="A52"/>
  <c r="B52"/>
  <c r="A53"/>
  <c r="B53"/>
  <c r="A54"/>
  <c r="B54"/>
  <c r="A55"/>
  <c r="A56"/>
  <c r="B56"/>
  <c r="A57"/>
  <c r="A58"/>
  <c r="B58"/>
  <c r="A59"/>
  <c r="B59"/>
  <c r="A60"/>
  <c r="B60"/>
  <c r="A61"/>
  <c r="B61"/>
  <c r="A62"/>
  <c r="A63"/>
  <c r="A64"/>
  <c r="B64"/>
  <c r="A65"/>
  <c r="B65"/>
  <c r="A66"/>
  <c r="B66"/>
  <c r="A1" i="11"/>
  <c r="A2"/>
  <c r="A3"/>
  <c r="A4"/>
  <c r="A5"/>
  <c r="A6"/>
  <c r="A7"/>
  <c r="D7"/>
  <c r="A9"/>
  <c r="A10"/>
  <c r="A11"/>
  <c r="B11"/>
  <c r="A12"/>
  <c r="A13"/>
  <c r="A14"/>
  <c r="A15"/>
  <c r="B15"/>
  <c r="A16"/>
  <c r="A17"/>
  <c r="A18"/>
  <c r="A19"/>
  <c r="A20"/>
  <c r="A21"/>
  <c r="B21"/>
  <c r="A22"/>
  <c r="A23"/>
  <c r="A24"/>
  <c r="A25"/>
  <c r="A26"/>
  <c r="A27"/>
  <c r="A28"/>
  <c r="A29"/>
  <c r="A30"/>
  <c r="B30"/>
  <c r="A31"/>
  <c r="A32"/>
  <c r="A33"/>
  <c r="A34"/>
  <c r="A35"/>
  <c r="B35"/>
  <c r="A36"/>
  <c r="A37"/>
  <c r="A38"/>
  <c r="A39"/>
  <c r="A41"/>
  <c r="A42"/>
  <c r="A43"/>
  <c r="A44"/>
  <c r="A45"/>
  <c r="A46"/>
  <c r="A47"/>
  <c r="B47"/>
  <c r="A48"/>
  <c r="B48"/>
  <c r="A49"/>
  <c r="B49"/>
  <c r="A50"/>
  <c r="B50"/>
  <c r="A51"/>
  <c r="A52"/>
  <c r="A53"/>
  <c r="B53"/>
  <c r="A54"/>
  <c r="B54"/>
  <c r="A55"/>
  <c r="A56"/>
  <c r="B56"/>
  <c r="A57"/>
  <c r="B57"/>
  <c r="A58"/>
  <c r="B58"/>
  <c r="A59"/>
  <c r="A60"/>
  <c r="B60"/>
  <c r="A61"/>
  <c r="B61"/>
  <c r="A62"/>
  <c r="A63"/>
  <c r="A64"/>
  <c r="B64"/>
  <c r="A65"/>
  <c r="B65"/>
  <c r="A66"/>
  <c r="B66"/>
  <c r="A1" i="12"/>
  <c r="A2"/>
  <c r="A3"/>
  <c r="A4"/>
  <c r="B6"/>
  <c r="B8"/>
  <c r="B11"/>
  <c r="B13"/>
  <c r="B15"/>
  <c r="B17"/>
  <c r="B19"/>
  <c r="B21"/>
  <c r="B23"/>
  <c r="B25"/>
  <c r="B27"/>
  <c r="B29"/>
  <c r="B31"/>
  <c r="B33"/>
  <c r="B35"/>
  <c r="B37"/>
  <c r="B39"/>
  <c r="A1" i="13"/>
  <c r="A2"/>
  <c r="A3"/>
  <c r="A4"/>
  <c r="A5"/>
  <c r="A6"/>
  <c r="B6"/>
  <c r="C6"/>
  <c r="D6"/>
  <c r="E6"/>
  <c r="F6"/>
  <c r="G6"/>
  <c r="A7"/>
  <c r="A8"/>
  <c r="A9"/>
  <c r="A10"/>
  <c r="A11"/>
  <c r="A12"/>
  <c r="A13"/>
  <c r="A14"/>
  <c r="A15"/>
  <c r="A16"/>
  <c r="A17"/>
  <c r="A18"/>
  <c r="A19"/>
  <c r="A20"/>
  <c r="A21"/>
  <c r="A22"/>
  <c r="A23"/>
  <c r="A24"/>
  <c r="A25"/>
  <c r="A26"/>
  <c r="A27"/>
  <c r="A28"/>
  <c r="A29"/>
  <c r="A30"/>
  <c r="A31"/>
  <c r="A32"/>
  <c r="A33"/>
  <c r="A34"/>
  <c r="A35"/>
  <c r="A36"/>
  <c r="A1" i="14"/>
  <c r="A2"/>
  <c r="A3"/>
  <c r="A4"/>
  <c r="A5"/>
  <c r="A6"/>
  <c r="B6"/>
  <c r="C6"/>
  <c r="D6"/>
  <c r="E6"/>
  <c r="F6"/>
  <c r="G6"/>
  <c r="A7"/>
  <c r="A8"/>
  <c r="B8"/>
  <c r="C8"/>
  <c r="D8"/>
  <c r="E8"/>
  <c r="F8"/>
  <c r="G8"/>
  <c r="A9"/>
  <c r="B9"/>
  <c r="C9"/>
  <c r="D9"/>
  <c r="E9"/>
  <c r="F9"/>
  <c r="G9"/>
  <c r="A10"/>
  <c r="B10"/>
  <c r="C10"/>
  <c r="D10"/>
  <c r="E10"/>
  <c r="G10"/>
  <c r="A11"/>
  <c r="B11"/>
  <c r="C11"/>
  <c r="D11"/>
  <c r="G11"/>
  <c r="A12"/>
  <c r="B12"/>
  <c r="D12"/>
  <c r="F12"/>
  <c r="G12"/>
  <c r="A13"/>
  <c r="B13"/>
  <c r="C13"/>
  <c r="D13"/>
  <c r="F13"/>
  <c r="G13"/>
  <c r="A14"/>
  <c r="B14"/>
  <c r="C14"/>
  <c r="G14"/>
  <c r="A15"/>
  <c r="B15"/>
  <c r="C15"/>
  <c r="D15"/>
  <c r="E15"/>
  <c r="G15"/>
  <c r="A16"/>
  <c r="A17"/>
  <c r="A18"/>
  <c r="B18"/>
  <c r="C18"/>
  <c r="D18"/>
  <c r="E18"/>
  <c r="A19"/>
  <c r="B19"/>
  <c r="C19"/>
  <c r="D19"/>
  <c r="F19"/>
  <c r="G19"/>
  <c r="A20"/>
  <c r="C20"/>
  <c r="D20"/>
  <c r="E20"/>
  <c r="G20"/>
  <c r="A21"/>
  <c r="A22"/>
  <c r="A23"/>
  <c r="B23"/>
  <c r="C23"/>
  <c r="D23"/>
  <c r="E23"/>
  <c r="G23"/>
  <c r="A24"/>
  <c r="B24"/>
  <c r="D24"/>
  <c r="D29" s="1"/>
  <c r="E24"/>
  <c r="F24"/>
  <c r="G24"/>
  <c r="A25"/>
  <c r="B25"/>
  <c r="C25"/>
  <c r="D25"/>
  <c r="E25"/>
  <c r="F25"/>
  <c r="G25"/>
  <c r="A26"/>
  <c r="B26"/>
  <c r="C26"/>
  <c r="D26"/>
  <c r="E26"/>
  <c r="G26"/>
  <c r="A27"/>
  <c r="B27"/>
  <c r="C27"/>
  <c r="D27"/>
  <c r="E27"/>
  <c r="G27"/>
  <c r="A28"/>
  <c r="B28"/>
  <c r="C28"/>
  <c r="D28"/>
  <c r="E28"/>
  <c r="F28"/>
  <c r="G28"/>
  <c r="A29"/>
  <c r="A30"/>
  <c r="A31"/>
  <c r="C31"/>
  <c r="D31"/>
  <c r="E31"/>
  <c r="F31"/>
  <c r="G31"/>
  <c r="A32"/>
  <c r="B32"/>
  <c r="D32"/>
  <c r="E32"/>
  <c r="G32"/>
  <c r="A33"/>
  <c r="D33"/>
  <c r="E33"/>
  <c r="A34"/>
  <c r="B34"/>
  <c r="C34"/>
  <c r="B46" i="3" s="1"/>
  <c r="D34" i="14"/>
  <c r="E34"/>
  <c r="F34"/>
  <c r="G34"/>
  <c r="A35"/>
  <c r="B35"/>
  <c r="E35"/>
  <c r="F35"/>
  <c r="G35"/>
  <c r="A36"/>
  <c r="A37"/>
  <c r="A38"/>
  <c r="B38"/>
  <c r="C38"/>
  <c r="D38"/>
  <c r="E38"/>
  <c r="F38"/>
  <c r="G38"/>
  <c r="A39"/>
  <c r="A40"/>
  <c r="A41"/>
  <c r="A42"/>
  <c r="A43"/>
  <c r="A44"/>
  <c r="A45"/>
  <c r="A46"/>
  <c r="A47"/>
  <c r="A48"/>
  <c r="A49"/>
  <c r="A50"/>
  <c r="A51"/>
  <c r="A52"/>
  <c r="A53"/>
  <c r="A54"/>
  <c r="A55"/>
  <c r="A56"/>
  <c r="A57"/>
  <c r="A58"/>
  <c r="A59"/>
  <c r="A60"/>
  <c r="A61"/>
  <c r="A62"/>
  <c r="A63"/>
  <c r="A64"/>
  <c r="A65"/>
  <c r="A66"/>
  <c r="A67"/>
  <c r="A68"/>
  <c r="A1" i="15"/>
  <c r="A2"/>
  <c r="A3"/>
  <c r="A4"/>
  <c r="B38" i="8"/>
  <c r="B35" i="7"/>
  <c r="C42" i="5"/>
  <c r="E13" i="14"/>
  <c r="E39" i="5"/>
  <c r="F54" i="2"/>
  <c r="B21" i="9"/>
  <c r="F18" i="14"/>
  <c r="B34" i="8"/>
  <c r="G43" i="5"/>
  <c r="C43"/>
  <c r="F42"/>
  <c r="D11"/>
  <c r="G36"/>
  <c r="B31" i="11"/>
  <c r="G22" i="5"/>
  <c r="B17" i="11"/>
  <c r="F35" i="5"/>
  <c r="B30" i="10"/>
  <c r="F27" i="5"/>
  <c r="B14" i="10"/>
  <c r="F19" i="5"/>
  <c r="B17" i="9"/>
  <c r="E22" i="5"/>
  <c r="D16"/>
  <c r="B11" i="8"/>
  <c r="C23" i="5"/>
  <c r="B18" i="7"/>
  <c r="B17" i="5"/>
  <c r="B12" i="6"/>
  <c r="F10" i="14"/>
  <c r="F14"/>
  <c r="F20"/>
  <c r="F26"/>
  <c r="F32"/>
  <c r="F33" s="1"/>
  <c r="F11"/>
  <c r="F15"/>
  <c r="F23"/>
  <c r="F27"/>
  <c r="D35"/>
  <c r="C24"/>
  <c r="B28" i="9"/>
  <c r="E33" i="5"/>
  <c r="B26" i="11"/>
  <c r="G31" i="5"/>
  <c r="E17"/>
  <c r="B12" i="9"/>
  <c r="D33" i="5"/>
  <c r="B28" i="8"/>
  <c r="B16"/>
  <c r="D21" i="5"/>
  <c r="B30" i="7"/>
  <c r="C35" i="5"/>
  <c r="B26" i="7"/>
  <c r="C31" i="5"/>
  <c r="B11" i="7"/>
  <c r="C16" i="5"/>
  <c r="B33"/>
  <c r="B28" i="6"/>
  <c r="B21" i="5"/>
  <c r="B16" i="6"/>
  <c r="E7" i="7"/>
  <c r="F7" i="5"/>
  <c r="E19" i="14"/>
  <c r="E59" i="2"/>
  <c r="B18" i="10"/>
  <c r="F23" i="5"/>
  <c r="F24" i="4"/>
  <c r="B17" i="10" s="1"/>
  <c r="B71" i="2"/>
  <c r="F22" i="5"/>
  <c r="G33" i="14" l="1"/>
  <c r="B33"/>
  <c r="B27" i="11"/>
  <c r="G32" i="5"/>
  <c r="B16" i="11"/>
  <c r="G21" i="5"/>
  <c r="G19"/>
  <c r="B14" i="11"/>
  <c r="B12"/>
  <c r="G17" i="5"/>
  <c r="B31" i="10"/>
  <c r="F36" i="5"/>
  <c r="B13" i="10"/>
  <c r="F18" i="5"/>
  <c r="B16" i="9"/>
  <c r="E21" i="5"/>
  <c r="E18"/>
  <c r="B13" i="9"/>
  <c r="B29" i="8"/>
  <c r="D34" i="5"/>
  <c r="B13" i="8"/>
  <c r="D18" i="5"/>
  <c r="D17"/>
  <c r="B12" i="8"/>
  <c r="C36" i="5"/>
  <c r="B31" i="7"/>
  <c r="B17"/>
  <c r="C22" i="5"/>
  <c r="B16" i="7"/>
  <c r="C21" i="5"/>
  <c r="B13" i="7"/>
  <c r="C18" i="5"/>
  <c r="B12" i="7"/>
  <c r="C17" i="5"/>
  <c r="B31" i="6"/>
  <c r="B36" i="5"/>
  <c r="B35"/>
  <c r="B30" i="6"/>
  <c r="B34" i="5"/>
  <c r="B29" i="6"/>
  <c r="B26" i="5"/>
  <c r="B21" i="6"/>
  <c r="B23" i="5"/>
  <c r="B18" i="6"/>
  <c r="B17"/>
  <c r="B22" i="5"/>
  <c r="B11" i="6"/>
  <c r="B16" i="5"/>
  <c r="G34"/>
  <c r="B29" i="11"/>
  <c r="G28" i="5"/>
  <c r="B23" i="11"/>
  <c r="G23" i="5"/>
  <c r="B18" i="11"/>
  <c r="G18" i="5"/>
  <c r="B13" i="11"/>
  <c r="B29" i="10"/>
  <c r="F34" i="5"/>
  <c r="B26" i="10"/>
  <c r="F31" i="5"/>
  <c r="F28"/>
  <c r="B23" i="10"/>
  <c r="B15"/>
  <c r="F20" i="5"/>
  <c r="B11" i="10"/>
  <c r="F16" i="5"/>
  <c r="B30" i="9"/>
  <c r="E35" i="5"/>
  <c r="B18" i="9"/>
  <c r="E23" i="5"/>
  <c r="B11" i="9"/>
  <c r="E16" i="5"/>
  <c r="B18" i="8"/>
  <c r="D23" i="5"/>
  <c r="B17" i="8"/>
  <c r="D22" i="5"/>
  <c r="B29" i="7"/>
  <c r="C34" i="5"/>
  <c r="B28" i="7"/>
  <c r="C33" i="5"/>
  <c r="C32"/>
  <c r="B27" i="7"/>
  <c r="C26" i="5"/>
  <c r="B21" i="7"/>
  <c r="B35" i="6"/>
  <c r="B40" i="5"/>
  <c r="B27" i="6"/>
  <c r="B32" i="5"/>
  <c r="B31"/>
  <c r="B26" i="6"/>
  <c r="B28" i="5"/>
  <c r="B23" i="6"/>
  <c r="B13"/>
  <c r="B18" i="5"/>
  <c r="B38" i="3"/>
  <c r="F29" i="14"/>
  <c r="E29"/>
  <c r="G29"/>
  <c r="D21"/>
  <c r="B27" i="3"/>
  <c r="B25"/>
  <c r="C32" i="14"/>
  <c r="C33" s="1"/>
  <c r="C71" i="2"/>
  <c r="C67"/>
  <c r="E14" i="14"/>
  <c r="F21"/>
  <c r="E21"/>
  <c r="C35"/>
  <c r="B47" i="3" s="1"/>
  <c r="B20" i="14"/>
  <c r="B21" s="1"/>
  <c r="B43" i="3"/>
  <c r="F74" i="2"/>
  <c r="B21" i="3"/>
  <c r="B20"/>
  <c r="B16" i="14"/>
  <c r="B23" i="9"/>
  <c r="E28" i="5"/>
  <c r="G39"/>
  <c r="B34" i="11"/>
  <c r="C12" i="14"/>
  <c r="C16" s="1"/>
  <c r="C54" i="2"/>
  <c r="F16" i="14"/>
  <c r="F36" s="1"/>
  <c r="B40" i="3"/>
  <c r="B31"/>
  <c r="C21" i="14"/>
  <c r="G16"/>
  <c r="B29"/>
  <c r="B35" i="3"/>
  <c r="B37"/>
  <c r="B27" i="5"/>
  <c r="B22" i="6"/>
  <c r="B35" i="10"/>
  <c r="F40" i="5"/>
  <c r="D59" i="2"/>
  <c r="G74"/>
  <c r="D54"/>
  <c r="D14" i="14"/>
  <c r="B26" i="3" s="1"/>
  <c r="E12" i="14"/>
  <c r="B36" i="3"/>
  <c r="B39"/>
  <c r="C29" i="14"/>
  <c r="B22" i="3"/>
  <c r="B74" i="2"/>
  <c r="B23" s="1"/>
  <c r="B32" i="3"/>
  <c r="E54" i="2"/>
  <c r="B7" i="10"/>
  <c r="B23" i="8"/>
  <c r="G18" i="14"/>
  <c r="G21" s="1"/>
  <c r="F6" i="5"/>
  <c r="E27"/>
  <c r="B39"/>
  <c r="G42"/>
  <c r="B37" i="6"/>
  <c r="B35" i="8"/>
  <c r="B34" i="7"/>
  <c r="C27" i="5"/>
  <c r="E11" i="14"/>
  <c r="B23" i="3" s="1"/>
  <c r="B24" l="1"/>
  <c r="B44"/>
  <c r="C36" i="14"/>
  <c r="G26" i="2"/>
  <c r="G36"/>
  <c r="G15"/>
  <c r="G11"/>
  <c r="G25"/>
  <c r="G35"/>
  <c r="G31"/>
  <c r="G13"/>
  <c r="G14"/>
  <c r="G28"/>
  <c r="G38"/>
  <c r="G30"/>
  <c r="G33"/>
  <c r="G10"/>
  <c r="G27"/>
  <c r="G34"/>
  <c r="G21"/>
  <c r="G23"/>
  <c r="G12"/>
  <c r="G17"/>
  <c r="G22"/>
  <c r="G29"/>
  <c r="G37"/>
  <c r="G20"/>
  <c r="G16"/>
  <c r="F11"/>
  <c r="F33"/>
  <c r="F17"/>
  <c r="F16"/>
  <c r="F31"/>
  <c r="F21"/>
  <c r="F12"/>
  <c r="F38"/>
  <c r="F29"/>
  <c r="F36"/>
  <c r="F14"/>
  <c r="F35"/>
  <c r="F15"/>
  <c r="F37"/>
  <c r="F34"/>
  <c r="F25"/>
  <c r="F26"/>
  <c r="F20"/>
  <c r="F28"/>
  <c r="F27"/>
  <c r="F13"/>
  <c r="F22"/>
  <c r="F30"/>
  <c r="E74"/>
  <c r="E18" s="1"/>
  <c r="D74"/>
  <c r="D18" s="1"/>
  <c r="B45" i="3"/>
  <c r="B30"/>
  <c r="B36" i="14"/>
  <c r="F10" i="2"/>
  <c r="E16" i="14"/>
  <c r="E36" s="1"/>
  <c r="B28" i="3"/>
  <c r="B41"/>
  <c r="B28" i="2"/>
  <c r="B17"/>
  <c r="B15"/>
  <c r="B12"/>
  <c r="B38"/>
  <c r="B29"/>
  <c r="B30"/>
  <c r="B31"/>
  <c r="B26"/>
  <c r="B11"/>
  <c r="B37"/>
  <c r="B34"/>
  <c r="B25"/>
  <c r="B20"/>
  <c r="B36"/>
  <c r="B27"/>
  <c r="B18"/>
  <c r="B33"/>
  <c r="B16"/>
  <c r="B22"/>
  <c r="B10"/>
  <c r="B13"/>
  <c r="B21"/>
  <c r="B14"/>
  <c r="B35"/>
  <c r="C74"/>
  <c r="F18"/>
  <c r="F23"/>
  <c r="G18"/>
  <c r="G36" i="14"/>
  <c r="D16"/>
  <c r="D36" s="1"/>
  <c r="C16" i="2" l="1"/>
  <c r="C33"/>
  <c r="C13"/>
  <c r="C30"/>
  <c r="C11"/>
  <c r="C28"/>
  <c r="C23"/>
  <c r="C27"/>
  <c r="C38"/>
  <c r="C10"/>
  <c r="C15"/>
  <c r="C22"/>
  <c r="C29"/>
  <c r="C20"/>
  <c r="C36"/>
  <c r="C12"/>
  <c r="C26"/>
  <c r="C31"/>
  <c r="C21"/>
  <c r="C17"/>
  <c r="C25"/>
  <c r="C37"/>
  <c r="C34"/>
  <c r="C35"/>
  <c r="C14"/>
  <c r="B33" i="3"/>
  <c r="D10" i="2"/>
  <c r="D34"/>
  <c r="D25"/>
  <c r="D30"/>
  <c r="D27"/>
  <c r="D12"/>
  <c r="D31"/>
  <c r="D15"/>
  <c r="D17"/>
  <c r="D26"/>
  <c r="D21"/>
  <c r="D38"/>
  <c r="D11"/>
  <c r="D37"/>
  <c r="D13"/>
  <c r="D28"/>
  <c r="D33"/>
  <c r="D36"/>
  <c r="D14"/>
  <c r="D35"/>
  <c r="D29"/>
  <c r="D22"/>
  <c r="D20"/>
  <c r="D16"/>
  <c r="C18"/>
  <c r="D23"/>
  <c r="E30"/>
  <c r="E38"/>
  <c r="E10"/>
  <c r="E11"/>
  <c r="E22"/>
  <c r="E17"/>
  <c r="E34"/>
  <c r="E37"/>
  <c r="E36"/>
  <c r="E12"/>
  <c r="E25"/>
  <c r="E31"/>
  <c r="E23"/>
  <c r="E33"/>
  <c r="E15"/>
  <c r="E35"/>
  <c r="E29"/>
  <c r="E28"/>
  <c r="E27"/>
  <c r="E21"/>
  <c r="E26"/>
  <c r="E20"/>
  <c r="E16"/>
  <c r="E14"/>
  <c r="E13"/>
  <c r="B48" i="3" l="1"/>
  <c r="E33" s="1"/>
  <c r="E48" l="1"/>
  <c r="E25"/>
  <c r="E38"/>
  <c r="E27"/>
  <c r="E46"/>
  <c r="E47"/>
  <c r="E43"/>
  <c r="E35"/>
  <c r="E32"/>
  <c r="E39"/>
  <c r="E37"/>
  <c r="E21"/>
  <c r="E24"/>
  <c r="E20"/>
  <c r="E44"/>
  <c r="E26"/>
  <c r="E22"/>
  <c r="E23"/>
  <c r="E36"/>
  <c r="E31"/>
  <c r="E40"/>
  <c r="E41"/>
  <c r="E30"/>
  <c r="E28"/>
  <c r="E45"/>
  <c r="D28" i="13" l="1"/>
  <c r="B28"/>
  <c r="E28"/>
  <c r="G28"/>
  <c r="F60" i="14"/>
  <c r="G60"/>
  <c r="C60"/>
  <c r="B60"/>
  <c r="C28" i="13"/>
  <c r="D60" i="14"/>
  <c r="E60"/>
  <c r="F28" i="13"/>
  <c r="E44" i="14"/>
  <c r="F44"/>
  <c r="G12" i="13"/>
  <c r="G44" i="14"/>
  <c r="B44"/>
  <c r="D12" i="13"/>
  <c r="C44" i="14"/>
  <c r="F12" i="13"/>
  <c r="D44" i="14"/>
  <c r="E12" i="13"/>
  <c r="B12"/>
  <c r="C12"/>
  <c r="F59" i="14"/>
  <c r="D59"/>
  <c r="G59"/>
  <c r="B59"/>
  <c r="E59"/>
  <c r="D27" i="13"/>
  <c r="F27"/>
  <c r="C59" i="14"/>
  <c r="G27" i="13"/>
  <c r="B27"/>
  <c r="C27"/>
  <c r="E27"/>
  <c r="B10"/>
  <c r="D10"/>
  <c r="C42" i="14"/>
  <c r="F42"/>
  <c r="C10" i="13"/>
  <c r="G10"/>
  <c r="F10"/>
  <c r="B42" i="14"/>
  <c r="E42"/>
  <c r="D42"/>
  <c r="E10" i="13"/>
  <c r="G42" i="14"/>
  <c r="D52"/>
  <c r="E52"/>
  <c r="G20" i="13"/>
  <c r="F20"/>
  <c r="B52" i="14"/>
  <c r="C20" i="13"/>
  <c r="B20"/>
  <c r="E20"/>
  <c r="G52" i="14"/>
  <c r="D20" i="13"/>
  <c r="F52" i="14"/>
  <c r="C52"/>
  <c r="F66"/>
  <c r="C66"/>
  <c r="F34" i="13"/>
  <c r="E66" i="14"/>
  <c r="D66"/>
  <c r="B34" i="13"/>
  <c r="E34"/>
  <c r="G34"/>
  <c r="G66" i="14"/>
  <c r="D34" i="13"/>
  <c r="B66" i="14"/>
  <c r="C34" i="13"/>
  <c r="B11"/>
  <c r="E11"/>
  <c r="C11"/>
  <c r="C43" i="14"/>
  <c r="B43"/>
  <c r="D43"/>
  <c r="F43"/>
  <c r="G43"/>
  <c r="D11" i="13"/>
  <c r="G11"/>
  <c r="F11"/>
  <c r="E43" i="14"/>
  <c r="G8" i="13"/>
  <c r="F40" i="14"/>
  <c r="G40"/>
  <c r="C8" i="13"/>
  <c r="F8"/>
  <c r="B40" i="14"/>
  <c r="D8" i="13"/>
  <c r="C40" i="14"/>
  <c r="E40"/>
  <c r="B8" i="13"/>
  <c r="D40" i="14"/>
  <c r="E8" i="13"/>
  <c r="G67" i="14"/>
  <c r="G35" i="13"/>
  <c r="F35"/>
  <c r="E67" i="14"/>
  <c r="F67"/>
  <c r="C35" i="13"/>
  <c r="B35"/>
  <c r="D35"/>
  <c r="D67" i="14"/>
  <c r="B67"/>
  <c r="E35" i="13"/>
  <c r="C67" i="14"/>
  <c r="G13" i="13"/>
  <c r="E45" i="14"/>
  <c r="G45"/>
  <c r="F45"/>
  <c r="D45"/>
  <c r="C45"/>
  <c r="B45"/>
  <c r="D13" i="13"/>
  <c r="F13"/>
  <c r="B13"/>
  <c r="C13"/>
  <c r="E13"/>
  <c r="F50" i="14"/>
  <c r="D18" i="13"/>
  <c r="C18"/>
  <c r="B18"/>
  <c r="B50" i="14"/>
  <c r="E18" i="13"/>
  <c r="D50" i="14"/>
  <c r="G50"/>
  <c r="G18" i="13"/>
  <c r="F18"/>
  <c r="E50" i="14"/>
  <c r="C50"/>
  <c r="F24" i="13"/>
  <c r="F56" i="14"/>
  <c r="G24" i="13"/>
  <c r="C56" i="14"/>
  <c r="G56"/>
  <c r="B56"/>
  <c r="D24" i="13"/>
  <c r="D56" i="14"/>
  <c r="E56"/>
  <c r="C24" i="13"/>
  <c r="E24"/>
  <c r="B24"/>
  <c r="E32"/>
  <c r="D32"/>
  <c r="C64" i="14"/>
  <c r="B64"/>
  <c r="G32" i="13"/>
  <c r="B32"/>
  <c r="E64" i="14"/>
  <c r="C32" i="13"/>
  <c r="F32"/>
  <c r="F64" i="14"/>
  <c r="G64"/>
  <c r="D64"/>
  <c r="F25" i="13"/>
  <c r="G57" i="14"/>
  <c r="F57"/>
  <c r="D57"/>
  <c r="C57"/>
  <c r="B57"/>
  <c r="E57"/>
  <c r="G25" i="13"/>
  <c r="D25"/>
  <c r="B25"/>
  <c r="E25"/>
  <c r="C25"/>
  <c r="C63" i="14"/>
  <c r="C65" s="1"/>
  <c r="C43" i="4" s="1"/>
  <c r="E63" i="14"/>
  <c r="D63"/>
  <c r="B31" i="13"/>
  <c r="F31"/>
  <c r="F33" s="1"/>
  <c r="D31"/>
  <c r="D33" s="1"/>
  <c r="E31"/>
  <c r="E33" s="1"/>
  <c r="G31"/>
  <c r="F63" i="14"/>
  <c r="C31" i="13"/>
  <c r="C33" s="1"/>
  <c r="B63" i="14"/>
  <c r="G63"/>
  <c r="F58"/>
  <c r="G26" i="13"/>
  <c r="F26"/>
  <c r="E58" i="14"/>
  <c r="C26" i="13"/>
  <c r="B26"/>
  <c r="B58" i="14"/>
  <c r="D58"/>
  <c r="G58"/>
  <c r="C58"/>
  <c r="E26" i="13"/>
  <c r="D26"/>
  <c r="F51" i="14"/>
  <c r="G19" i="13"/>
  <c r="F19"/>
  <c r="D19"/>
  <c r="E51" i="14"/>
  <c r="C19" i="13"/>
  <c r="B19"/>
  <c r="E19"/>
  <c r="G51" i="14"/>
  <c r="D51"/>
  <c r="B51"/>
  <c r="C51"/>
  <c r="D46"/>
  <c r="E46"/>
  <c r="G14" i="13"/>
  <c r="E14"/>
  <c r="F14"/>
  <c r="C14"/>
  <c r="B14"/>
  <c r="B46" i="14"/>
  <c r="G46"/>
  <c r="F46"/>
  <c r="C46"/>
  <c r="D14" i="13"/>
  <c r="F9"/>
  <c r="G41" i="14"/>
  <c r="F41"/>
  <c r="D41"/>
  <c r="D9" i="13"/>
  <c r="C41" i="14"/>
  <c r="B41"/>
  <c r="E41"/>
  <c r="G9" i="13"/>
  <c r="C9"/>
  <c r="E9"/>
  <c r="B9"/>
  <c r="B55" i="14"/>
  <c r="D55"/>
  <c r="D61" s="1"/>
  <c r="D39" i="4" s="1"/>
  <c r="G55" i="14"/>
  <c r="E55"/>
  <c r="D23" i="13"/>
  <c r="B23"/>
  <c r="B29" s="1"/>
  <c r="G23"/>
  <c r="C55" i="14"/>
  <c r="C23" i="13"/>
  <c r="E23"/>
  <c r="F23"/>
  <c r="F55" i="14"/>
  <c r="G15" i="13"/>
  <c r="D47" i="14"/>
  <c r="B15" i="13"/>
  <c r="F15"/>
  <c r="D15"/>
  <c r="F47" i="14"/>
  <c r="G47"/>
  <c r="E47"/>
  <c r="B47"/>
  <c r="C47"/>
  <c r="E15" i="13"/>
  <c r="C15"/>
  <c r="F29" l="1"/>
  <c r="E29"/>
  <c r="E61" i="14"/>
  <c r="E39" i="4" s="1"/>
  <c r="G65" i="14"/>
  <c r="G43" i="4" s="1"/>
  <c r="G41" i="5" s="1"/>
  <c r="G33" i="13"/>
  <c r="E65" i="14"/>
  <c r="E43" i="4" s="1"/>
  <c r="B36" i="9" s="1"/>
  <c r="F21" i="13"/>
  <c r="G53" i="14"/>
  <c r="G31" i="4" s="1"/>
  <c r="G29" i="5" s="1"/>
  <c r="E21" i="13"/>
  <c r="B21"/>
  <c r="D21"/>
  <c r="B48" i="14"/>
  <c r="B26" i="4" s="1"/>
  <c r="B32" i="8"/>
  <c r="D37" i="5"/>
  <c r="E41"/>
  <c r="B32" i="9"/>
  <c r="E37" i="5"/>
  <c r="C41"/>
  <c r="B36" i="7"/>
  <c r="B16" i="13"/>
  <c r="F61" i="14"/>
  <c r="F39" i="4" s="1"/>
  <c r="C61" i="14"/>
  <c r="C39" i="4" s="1"/>
  <c r="B33" i="13"/>
  <c r="C29"/>
  <c r="D29"/>
  <c r="B61" i="14"/>
  <c r="B39" i="4" s="1"/>
  <c r="F65" i="14"/>
  <c r="F43" i="4" s="1"/>
  <c r="G21" i="13"/>
  <c r="B53" i="14"/>
  <c r="B31" i="4" s="1"/>
  <c r="F53" i="14"/>
  <c r="F31" i="4" s="1"/>
  <c r="E48" i="14"/>
  <c r="F16" i="13"/>
  <c r="F36" s="1"/>
  <c r="B10" i="5" s="1"/>
  <c r="G16" i="13"/>
  <c r="G29"/>
  <c r="G61" i="14"/>
  <c r="G39" i="4" s="1"/>
  <c r="B65" i="14"/>
  <c r="B43" i="4" s="1"/>
  <c r="D65" i="14"/>
  <c r="D43" i="4" s="1"/>
  <c r="E53" i="14"/>
  <c r="E31" i="4" s="1"/>
  <c r="D53" i="14"/>
  <c r="D31" i="4" s="1"/>
  <c r="C21" i="13"/>
  <c r="D48" i="14"/>
  <c r="D16" i="13"/>
  <c r="D36" s="1"/>
  <c r="B8" i="5" s="1"/>
  <c r="G48" i="14"/>
  <c r="B36" i="11"/>
  <c r="B24"/>
  <c r="F48" i="14"/>
  <c r="C53"/>
  <c r="C31" i="4" s="1"/>
  <c r="E16" i="13"/>
  <c r="E36" s="1"/>
  <c r="B9" i="5" s="1"/>
  <c r="C48" i="14"/>
  <c r="C16" i="13"/>
  <c r="C36" s="1"/>
  <c r="B7" i="5" s="1"/>
  <c r="B36" i="13" l="1"/>
  <c r="B6" i="5" s="1"/>
  <c r="B24" i="9"/>
  <c r="E29" i="5"/>
  <c r="C26" i="4"/>
  <c r="C68" i="14"/>
  <c r="C46" i="4" s="1"/>
  <c r="G68" i="14"/>
  <c r="G46" i="4" s="1"/>
  <c r="G26"/>
  <c r="B24" i="8"/>
  <c r="D29" i="5"/>
  <c r="G37"/>
  <c r="B32" i="11"/>
  <c r="B29" i="5"/>
  <c r="B24" i="6"/>
  <c r="F37" i="5"/>
  <c r="B32" i="10"/>
  <c r="G36" i="13"/>
  <c r="B11" i="5" s="1"/>
  <c r="F68" i="14"/>
  <c r="F46" i="4" s="1"/>
  <c r="F26"/>
  <c r="B41" i="5"/>
  <c r="B36" i="6"/>
  <c r="F29" i="5"/>
  <c r="B24" i="10"/>
  <c r="B32" i="6"/>
  <c r="B37" i="5"/>
  <c r="B32" i="7"/>
  <c r="C37" i="5"/>
  <c r="B68" i="14"/>
  <c r="B46" i="4" s="1"/>
  <c r="B24" i="7"/>
  <c r="C29" i="5"/>
  <c r="D68" i="14"/>
  <c r="D46" i="4" s="1"/>
  <c r="D26"/>
  <c r="B36" i="8"/>
  <c r="D41" i="5"/>
  <c r="B19" i="6"/>
  <c r="B24" i="5"/>
  <c r="E68" i="14"/>
  <c r="E46" i="4" s="1"/>
  <c r="E26"/>
  <c r="B36" i="10"/>
  <c r="F41" i="5"/>
  <c r="B39" i="6" l="1"/>
  <c r="B44" i="5"/>
  <c r="B19" i="9"/>
  <c r="E24" i="5"/>
  <c r="D44"/>
  <c r="B39" i="8"/>
  <c r="B19" i="10"/>
  <c r="F24" i="5"/>
  <c r="B39" i="11"/>
  <c r="G44" i="5"/>
  <c r="B19" i="8"/>
  <c r="D24" i="5"/>
  <c r="G24"/>
  <c r="B19" i="11"/>
  <c r="E44" i="5"/>
  <c r="B39" i="9"/>
  <c r="B19" i="7"/>
  <c r="C24" i="5"/>
  <c r="F44"/>
  <c r="B39" i="10"/>
  <c r="B39" i="7"/>
  <c r="C44" i="5"/>
</calcChain>
</file>

<file path=xl/comments1.xml><?xml version="1.0" encoding="utf-8"?>
<comments xmlns="http://schemas.openxmlformats.org/spreadsheetml/2006/main">
  <authors>
    <author>VISTA$</author>
  </authors>
  <commentList>
    <comment ref="A10" authorId="0">
      <text>
        <r>
          <rPr>
            <b/>
            <sz val="8"/>
            <rFont val="Arial"/>
            <family val="2"/>
          </rPr>
          <t>A pair of text strings for each evaluation
criterion that express (1) what the criterion
means, and (2) what it does not mean
(variable Criteria_Description)</t>
        </r>
      </text>
    </comment>
    <comment ref="A40" authorId="0">
      <text>
        <r>
          <rPr>
            <b/>
            <sz val="8"/>
            <rFont val="Arial"/>
            <family val="2"/>
          </rPr>
          <t>A pair of text strings for each evaluation
criterion that express (1) what the criterion
means, and (2) what it does not mean
(variable Criteria_Description)</t>
        </r>
      </text>
    </comment>
  </commentList>
</comments>
</file>

<file path=xl/comments2.xml><?xml version="1.0" encoding="utf-8"?>
<comments xmlns="http://schemas.openxmlformats.org/spreadsheetml/2006/main">
  <authors>
    <author>VISTA$</author>
  </authors>
  <commentList>
    <comment ref="A8" authorId="0">
      <text>
        <r>
          <rPr>
            <b/>
            <sz val="8"/>
            <rFont val="Arial"/>
            <family val="2"/>
          </rPr>
          <t>The weights you assigned to each evaluation
criterion for each job type, but normalized so the
sum of the weights over all criteriaa is 1 for
each job type
(variable Weights_All_Jobs_Normalized)</t>
        </r>
      </text>
    </comment>
    <comment ref="A44" authorId="0">
      <text>
        <r>
          <rPr>
            <b/>
            <sz val="8"/>
            <rFont val="Arial"/>
            <family val="2"/>
          </rPr>
          <t>Example weights that show how weights of
evaluation criteria can change with the level of
responsiblity of positions. You can edit these if
you wish or leave them. 
(variable Weights_All_Jobs_Input)</t>
        </r>
      </text>
    </comment>
  </commentList>
</comments>
</file>

<file path=xl/comments3.xml><?xml version="1.0" encoding="utf-8"?>
<comments xmlns="http://schemas.openxmlformats.org/spreadsheetml/2006/main">
  <authors>
    <author>VISTA$</author>
  </authors>
  <commentList>
    <comment ref="A7" authorId="0">
      <text>
        <r>
          <rPr>
            <b/>
            <sz val="8"/>
            <rFont val="Arial"/>
            <family val="2"/>
          </rPr>
          <t>Job title of the open position
(variable Position_Title)</t>
        </r>
      </text>
    </comment>
    <comment ref="D7" authorId="0">
      <text>
        <r>
          <rPr>
            <b/>
            <sz val="8"/>
            <rFont val="Arial"/>
            <family val="2"/>
          </rPr>
          <t>Put a "1" in one of the job level cells to
indicate the level of reponsibility of the job, or
several positive numbers that add to 1. The
appplication will use the appropriate weights for
this position from the table of dummy weights.
(variable Position_Type)</t>
        </r>
      </text>
    </comment>
    <comment ref="A9" authorId="0">
      <text>
        <r>
          <rPr>
            <b/>
            <sz val="8"/>
            <rFont val="Arial"/>
            <family val="2"/>
          </rPr>
          <t>Manager who is hiring for the open position
(variable Hiring_Manager)</t>
        </r>
      </text>
    </comment>
    <comment ref="A11" authorId="0">
      <text>
        <r>
          <rPr>
            <b/>
            <sz val="8"/>
            <rFont val="Arial"/>
            <family val="2"/>
          </rPr>
          <t>Department with the open position
(variable Hiring_Department)</t>
        </r>
      </text>
    </comment>
    <comment ref="A18" authorId="0">
      <text>
        <r>
          <rPr>
            <b/>
            <sz val="8"/>
            <rFont val="Arial"/>
            <family val="2"/>
          </rPr>
          <t>If you want to use the weights in Dummy_Weights
and the Position_Type designation, then enter
nothing here. If you want to enter your own
weights for the evaluation criteria, do so here,
and the Dummy_Weights and Position_Type will no
longer affect the model. 
(variable Weights_Input)</t>
        </r>
      </text>
    </comment>
    <comment ref="D18" authorId="0">
      <text>
        <r>
          <rPr>
            <b/>
            <sz val="8"/>
            <rFont val="Arial"/>
            <family val="2"/>
          </rPr>
          <t>The weights you assigned to each evaluation
criterion, but normalized so the sum of all the
weights is 1
(variable Weights_Normalized)</t>
        </r>
      </text>
    </comment>
  </commentList>
</comments>
</file>

<file path=xl/comments4.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16" authorId="0">
      <text>
        <r>
          <rPr>
            <b/>
            <sz val="8"/>
            <rFont val="Arial"/>
            <family val="2"/>
          </rPr>
          <t>Ratings of each candidate for each evaluation
criterion
(variable Candidate_Detail_Ratings)</t>
        </r>
      </text>
    </comment>
    <comment ref="A51" authorId="0">
      <text>
        <r>
          <rPr>
            <b/>
            <sz val="8"/>
            <rFont val="Arial"/>
            <family val="2"/>
          </rPr>
          <t>Summary rating for each candidate, based on
ratings of each candidate on each evaluation
criterion
(variable Candidate_Detail_Ratings_Input)</t>
        </r>
      </text>
    </comment>
    <comment ref="F51" authorId="0">
      <text>
        <r>
          <rPr>
            <b/>
            <sz val="8"/>
            <rFont val="Arial"/>
            <family val="2"/>
          </rPr>
          <t>Comments that explain facts and judgments that
support each rating
(variable Candidate_Rating_Comments)</t>
        </r>
      </text>
    </comment>
  </commentList>
</comments>
</file>

<file path=xl/comments5.xml><?xml version="1.0" encoding="utf-8"?>
<comments xmlns="http://schemas.openxmlformats.org/spreadsheetml/2006/main">
  <authors>
    <author>VISTA$</author>
  </authors>
  <commentList>
    <comment ref="A5" authorId="0">
      <text>
        <r>
          <rPr>
            <b/>
            <sz val="8"/>
            <rFont val="Arial"/>
            <family val="2"/>
          </rPr>
          <t>These are the same ratings as in
Cand_Detail_Ratings_Input, but layed out
differently for display in worksheets.
(variable Cand_Summary_Rating)</t>
        </r>
      </text>
    </comment>
    <comment ref="C5" authorId="0">
      <text>
        <r>
          <rPr>
            <b/>
            <sz val="8"/>
            <rFont val="Arial"/>
            <family val="2"/>
          </rPr>
          <t>Probability that each candidate will accept if an
offer is made
(variable Probability_Accept)</t>
        </r>
      </text>
    </comment>
    <comment ref="E5" authorId="0">
      <text>
        <r>
          <rPr>
            <b/>
            <sz val="8"/>
            <rFont val="Arial"/>
            <family val="2"/>
          </rPr>
          <t>The date on which candidate information was last
updated
(variable Date_Updated)</t>
        </r>
      </text>
    </comment>
    <comment ref="A14" authorId="0">
      <text>
        <r>
          <rPr>
            <b/>
            <sz val="8"/>
            <rFont val="Arial"/>
            <family val="2"/>
          </rPr>
          <t>Ratings of each candidate for each evaluation
criterion
(variable Candidate_Detail_Ratings)</t>
        </r>
      </text>
    </comment>
  </commentList>
</comments>
</file>

<file path=xl/comments6.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9" authorId="0">
      <text>
        <r>
          <rPr>
            <b/>
            <sz val="8"/>
            <rFont val="Arial"/>
            <family val="2"/>
          </rPr>
          <t>Ratings of each candidate for each evaluation
criterion
(variable Candidate_Detail_Ratings)</t>
        </r>
      </text>
    </comment>
    <comment ref="A41" authorId="0">
      <text>
        <r>
          <rPr>
            <b/>
            <sz val="8"/>
            <rFont val="Arial"/>
            <family val="2"/>
          </rPr>
          <t>Comments that explain facts and judgments that
support each rating
(variable Candidate_Rating_Comments)</t>
        </r>
      </text>
    </comment>
  </commentList>
</comments>
</file>

<file path=xl/comments7.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9" authorId="0">
      <text>
        <r>
          <rPr>
            <b/>
            <sz val="8"/>
            <rFont val="Arial"/>
            <family val="2"/>
          </rPr>
          <t>Ratings of each candidate for each evaluation
criterion
(variable Candidate_Detail_Ratings)</t>
        </r>
      </text>
    </comment>
    <comment ref="A41" authorId="0">
      <text>
        <r>
          <rPr>
            <b/>
            <sz val="8"/>
            <rFont val="Arial"/>
            <family val="2"/>
          </rPr>
          <t>Comments that explain facts and judgments that
support each rating
(variable Candidate_Rating_Comments)</t>
        </r>
      </text>
    </comment>
  </commentList>
</comments>
</file>

<file path=xl/comments8.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9" authorId="0">
      <text>
        <r>
          <rPr>
            <b/>
            <sz val="8"/>
            <rFont val="Arial"/>
            <family val="2"/>
          </rPr>
          <t>Ratings of each candidate for each evaluation
criterion
(variable Candidate_Detail_Ratings)</t>
        </r>
      </text>
    </comment>
    <comment ref="A41" authorId="0">
      <text>
        <r>
          <rPr>
            <b/>
            <sz val="8"/>
            <rFont val="Arial"/>
            <family val="2"/>
          </rPr>
          <t>Comments that explain facts and judgments that
support each rating
(variable Candidate_Rating_Comments)</t>
        </r>
      </text>
    </comment>
  </commentList>
</comments>
</file>

<file path=xl/comments9.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9" authorId="0">
      <text>
        <r>
          <rPr>
            <b/>
            <sz val="8"/>
            <rFont val="Arial"/>
            <family val="2"/>
          </rPr>
          <t>Ratings of each candidate for each evaluation
criterion
(variable Candidate_Detail_Ratings)</t>
        </r>
      </text>
    </comment>
    <comment ref="A41" authorId="0">
      <text>
        <r>
          <rPr>
            <b/>
            <sz val="8"/>
            <rFont val="Arial"/>
            <family val="2"/>
          </rPr>
          <t>Comments that explain facts and judgments that
support each rating
(variable Candidate_Rating_Comments)</t>
        </r>
      </text>
    </comment>
  </commentList>
</comments>
</file>

<file path=xl/comments10.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9" authorId="0">
      <text>
        <r>
          <rPr>
            <b/>
            <sz val="8"/>
            <rFont val="Arial"/>
            <family val="2"/>
          </rPr>
          <t>Ratings of each candidate for each evaluation
criterion
(variable Candidate_Detail_Ratings)</t>
        </r>
      </text>
    </comment>
    <comment ref="A41" authorId="0">
      <text>
        <r>
          <rPr>
            <b/>
            <sz val="8"/>
            <rFont val="Arial"/>
            <family val="2"/>
          </rPr>
          <t>Comments that explain facts and judgments that
support each rating
(variable Candidate_Rating_Comments)</t>
        </r>
      </text>
    </comment>
  </commentList>
</comments>
</file>

<file path=xl/comments11.xml><?xml version="1.0" encoding="utf-8"?>
<comments xmlns="http://schemas.openxmlformats.org/spreadsheetml/2006/main">
  <authors>
    <author>VISTA$</author>
  </authors>
  <commentList>
    <comment ref="A7" authorId="0">
      <text>
        <r>
          <rPr>
            <b/>
            <sz val="8"/>
            <rFont val="Arial"/>
            <family val="2"/>
          </rPr>
          <t>Probability that each candidate will accept if an
offer is made
(variable Probability_Accept)</t>
        </r>
      </text>
    </comment>
    <comment ref="D7" authorId="0">
      <text>
        <r>
          <rPr>
            <b/>
            <sz val="8"/>
            <rFont val="Arial"/>
            <family val="2"/>
          </rPr>
          <t>The date on which candidate information was last
updated
(variable Date_Updated)</t>
        </r>
      </text>
    </comment>
    <comment ref="A9" authorId="0">
      <text>
        <r>
          <rPr>
            <b/>
            <sz val="8"/>
            <rFont val="Arial"/>
            <family val="2"/>
          </rPr>
          <t>Ratings of each candidate for each evaluation
criterion
(variable Candidate_Detail_Ratings)</t>
        </r>
      </text>
    </comment>
    <comment ref="A41" authorId="0">
      <text>
        <r>
          <rPr>
            <b/>
            <sz val="8"/>
            <rFont val="Arial"/>
            <family val="2"/>
          </rPr>
          <t>Comments that explain facts and judgments that
support each rating
(variable Candidate_Rating_Comments)</t>
        </r>
      </text>
    </comment>
  </commentList>
</comments>
</file>

<file path=xl/comments12.xml><?xml version="1.0" encoding="utf-8"?>
<comments xmlns="http://schemas.openxmlformats.org/spreadsheetml/2006/main">
  <authors>
    <author>VISTA$</author>
  </authors>
  <commentList>
    <comment ref="B6" authorId="0">
      <text>
        <r>
          <rPr>
            <b/>
            <sz val="8"/>
            <rFont val="Arial"/>
            <family val="2"/>
          </rPr>
          <t>These are the same ratings as in
Cand_Detail_Ratings_Input, but layed out
differently for display in worksheets.
(variable Cand_Summary_Rating)</t>
        </r>
      </text>
    </comment>
    <comment ref="B8" authorId="0">
      <text>
        <r>
          <rPr>
            <b/>
            <sz val="8"/>
            <rFont val="Arial"/>
            <family val="2"/>
          </rPr>
          <t>Ratings of each candidate for each evaluation
criterion
(variable Candidate_Detail_Ratings)</t>
        </r>
      </text>
    </comment>
    <comment ref="B11" authorId="0">
      <text>
        <r>
          <rPr>
            <b/>
            <sz val="8"/>
            <rFont val="Arial"/>
            <family val="2"/>
          </rPr>
          <t>Summary rating for each candidate, based on
ratings of each candidate on each evaluation
criterion
(variable Candidate_Detail_Ratings_Input)</t>
        </r>
      </text>
    </comment>
    <comment ref="B13" authorId="0">
      <text>
        <r>
          <rPr>
            <b/>
            <sz val="8"/>
            <rFont val="Arial"/>
            <family val="2"/>
          </rPr>
          <t>Quality points for each candidate, defined as the
weighted sum of ratings for a candidate
(variable Candidate_Quality_Points)</t>
        </r>
      </text>
    </comment>
    <comment ref="B15" authorId="0">
      <text>
        <r>
          <rPr>
            <b/>
            <sz val="8"/>
            <rFont val="Arial"/>
            <family val="2"/>
          </rPr>
          <t>Comments that explain facts and judgments that
support each rating
(variable Candidate_Rating_Comments)</t>
        </r>
      </text>
    </comment>
    <comment ref="B17" authorId="0">
      <text>
        <r>
          <rPr>
            <b/>
            <sz val="8"/>
            <rFont val="Arial"/>
            <family val="2"/>
          </rPr>
          <t>A pair of text strings for each evaluation
criterion that express (1) what the criterion
means, and (2) what it does not mean
(variable Criteria_Description)</t>
        </r>
      </text>
    </comment>
    <comment ref="B19" authorId="0">
      <text>
        <r>
          <rPr>
            <b/>
            <sz val="8"/>
            <rFont val="Arial"/>
            <family val="2"/>
          </rPr>
          <t>The date on which candidate information was last
updated
(variable Date_Updated)</t>
        </r>
      </text>
    </comment>
    <comment ref="B21" authorId="0">
      <text>
        <r>
          <rPr>
            <b/>
            <sz val="8"/>
            <rFont val="Arial"/>
            <family val="2"/>
          </rPr>
          <t>A variable used in the intermediate computations.
Do not enter anything here.
(variable Dummy_Weights)</t>
        </r>
      </text>
    </comment>
    <comment ref="B23" authorId="0">
      <text>
        <r>
          <rPr>
            <b/>
            <sz val="8"/>
            <rFont val="Arial"/>
            <family val="2"/>
          </rPr>
          <t>Department with the open position
(variable Hiring_Department)</t>
        </r>
      </text>
    </comment>
    <comment ref="B25" authorId="0">
      <text>
        <r>
          <rPr>
            <b/>
            <sz val="8"/>
            <rFont val="Arial"/>
            <family val="2"/>
          </rPr>
          <t>Manager who is hiring for the open position
(variable Hiring_Manager)</t>
        </r>
      </text>
    </comment>
    <comment ref="B27" authorId="0">
      <text>
        <r>
          <rPr>
            <b/>
            <sz val="8"/>
            <rFont val="Arial"/>
            <family val="2"/>
          </rPr>
          <t>Job title of the open position
(variable Position_Title)</t>
        </r>
      </text>
    </comment>
    <comment ref="B29" authorId="0">
      <text>
        <r>
          <rPr>
            <b/>
            <sz val="8"/>
            <rFont val="Arial"/>
            <family val="2"/>
          </rPr>
          <t>Put a "1" in one of the job level cells to
indicate the level of reponsibility of the job, or
several positive numbers that add to 1. The
appplication will use the appropriate weights for
this position from the table of dummy weights.
(variable Position_Type)</t>
        </r>
      </text>
    </comment>
    <comment ref="B31" authorId="0">
      <text>
        <r>
          <rPr>
            <b/>
            <sz val="8"/>
            <rFont val="Arial"/>
            <family val="2"/>
          </rPr>
          <t>Probability that each candidate will accept if an
offer is made
(variable Probability_Accept)</t>
        </r>
      </text>
    </comment>
    <comment ref="B33" authorId="0">
      <text>
        <r>
          <rPr>
            <b/>
            <sz val="8"/>
            <rFont val="Arial"/>
            <family val="2"/>
          </rPr>
          <t>Example weights that show how weights of
evaluation criteria can change with the level of
responsiblity of positions. You can edit these if
you wish or leave them. 
(variable Weights_All_Jobs_Input)</t>
        </r>
      </text>
    </comment>
    <comment ref="B35" authorId="0">
      <text>
        <r>
          <rPr>
            <b/>
            <sz val="8"/>
            <rFont val="Arial"/>
            <family val="2"/>
          </rPr>
          <t>The weights you assigned to each evaluation
criterion for each job type, but normalized so the
sum of the weights over all criteriaa is 1 for
each job type
(variable Weights_All_Jobs_Normalized)</t>
        </r>
      </text>
    </comment>
    <comment ref="B37" authorId="0">
      <text>
        <r>
          <rPr>
            <b/>
            <sz val="8"/>
            <rFont val="Arial"/>
            <family val="2"/>
          </rPr>
          <t>If you want to use the weights in Dummy_Weights
and the Position_Type designation, then enter
nothing here. If you want to enter your own
weights for the evaluation criteria, do so here,
and the Dummy_Weights and Position_Type will no
longer affect the model. 
(variable Weights_Input)</t>
        </r>
      </text>
    </comment>
    <comment ref="B39" authorId="0">
      <text>
        <r>
          <rPr>
            <b/>
            <sz val="8"/>
            <rFont val="Arial"/>
            <family val="2"/>
          </rPr>
          <t>The weights you assigned to each evaluation
criterion, but normalized so the sum of all the
weights is 1
(variable Weights_Normalized)</t>
        </r>
      </text>
    </comment>
  </commentList>
</comments>
</file>

<file path=xl/comments13.xml><?xml version="1.0" encoding="utf-8"?>
<comments xmlns="http://schemas.openxmlformats.org/spreadsheetml/2006/main">
  <authors>
    <author>VISTA$</author>
  </authors>
  <commentList>
    <comment ref="A5" authorId="0">
      <text>
        <r>
          <rPr>
            <b/>
            <sz val="8"/>
            <rFont val="Arial"/>
            <family val="2"/>
          </rPr>
          <t>A variable used in the intermediate computations.
Do not enter anything here.
(variable Dummy_Weights)</t>
        </r>
      </text>
    </comment>
    <comment ref="A37" authorId="0">
      <text>
        <r>
          <rPr>
            <b/>
            <sz val="8"/>
            <rFont val="Arial"/>
            <family val="2"/>
          </rPr>
          <t>Quality points for each candidate, defined as the
weighted sum of ratings for a candidate
(variable Candidate_Quality_Points)</t>
        </r>
      </text>
    </comment>
  </commentList>
</comments>
</file>

<file path=xl/sharedStrings.xml><?xml version="1.0" encoding="utf-8"?>
<sst xmlns="http://schemas.openxmlformats.org/spreadsheetml/2006/main" count="307" uniqueCount="264">
  <si>
    <t>Criteria</t>
  </si>
  <si>
    <t xml:space="preserve">    Leadership</t>
  </si>
  <si>
    <t>sum(ranged("Job_Types", Dummy_Weights))</t>
  </si>
  <si>
    <t>Position_Type</t>
  </si>
  <si>
    <t>Job Scope</t>
  </si>
  <si>
    <t>Stan Laurel</t>
  </si>
  <si>
    <t>Focus on whether a candidate has adequate functional experience, without penalizing candidates with broader cross-functional experience.</t>
  </si>
  <si>
    <t>Quality Points</t>
  </si>
  <si>
    <t>Put a "1" in one of the job level cells to indicate the level of reponsibility of the job, or several positive numbers that add to 1. The appplication will use the appropriate weights for this position from the table of dummy weights.</t>
  </si>
  <si>
    <t xml:space="preserve">  Accomplishments</t>
  </si>
  <si>
    <t>Compensation should be only one factor in a candidate's motivation. Excessive focus on compensation can tip you off to weakness in teamwork and organizational culture. This insight is not an invitation to underpay people.</t>
  </si>
  <si>
    <t>Works well with Others</t>
  </si>
  <si>
    <t>Criteria_Description</t>
  </si>
  <si>
    <t>Weights_Input</t>
  </si>
  <si>
    <t>Hiring_Manager</t>
  </si>
  <si>
    <t>Total As</t>
  </si>
  <si>
    <t xml:space="preserve">    Forms_Own_Opinions</t>
  </si>
  <si>
    <t xml:space="preserve">  Experience</t>
  </si>
  <si>
    <t xml:space="preserve">    Accepts_Conflict_of_Ideas</t>
  </si>
  <si>
    <t>Job Types</t>
  </si>
  <si>
    <t>Comments</t>
  </si>
  <si>
    <t>Value originality as a key long-term nutrient of organizational health.</t>
  </si>
  <si>
    <t xml:space="preserve">    Job_Scope</t>
  </si>
  <si>
    <t>Summary Rating</t>
  </si>
  <si>
    <t>Job_Types, Criteria</t>
  </si>
  <si>
    <t>Basic cognitive intelligence means the ability to process concepts and abstractions, to learn from concepts without having to see concrete physical instances (though specific instances always help).</t>
  </si>
  <si>
    <t>Candidate_Detail_Ratings_Input*Weights_Normalized</t>
  </si>
  <si>
    <t>Industry</t>
  </si>
  <si>
    <t>Susan</t>
  </si>
  <si>
    <t xml:space="preserve">  Executive</t>
  </si>
  <si>
    <t>Dummy_Weights</t>
  </si>
  <si>
    <t>Education - Breadth</t>
  </si>
  <si>
    <t>Job Progression</t>
  </si>
  <si>
    <t>A common mistake is to reduce ethics to mean not stealing from the cash register or 'cooking the books'. For an excellent summary of the impact of a strong social contract on economic performance, see 'Trust' by Francis Fukuyama (1995).</t>
  </si>
  <si>
    <t xml:space="preserve">    Cognitive_Ability</t>
  </si>
  <si>
    <t>Display Item As</t>
  </si>
  <si>
    <t>Probability that each candidate will accept if an offer is made</t>
  </si>
  <si>
    <t>Candidate_Quality_Points/Weights_Normalized</t>
  </si>
  <si>
    <t>Location</t>
  </si>
  <si>
    <t>Functional Focus</t>
  </si>
  <si>
    <t>Sense of Fairness</t>
  </si>
  <si>
    <t>Some continuous upward progression of responsibilities.</t>
  </si>
  <si>
    <t>A hierarchical list of criteria on which the candidates are evaluated</t>
  </si>
  <si>
    <t>Participates in or instigates conflicts of ideas about what is good for the business while damping down personal conflicts. For the role of conflict of ideas in organizations, see 'The Managerial Mystique,' by Abraham Zaleznik (1989).</t>
  </si>
  <si>
    <t>The weights you assigned to each evaluation criterion, but normalized so the sum of all the weights is 1</t>
  </si>
  <si>
    <t>Considers valid criticism and takes to heart the truth in it. Works to improve performance.</t>
  </si>
  <si>
    <t>Has a strong grasp of the social contract between people and within organizations. Takes responsibility for the welfare of others in appropriate circumstances.</t>
  </si>
  <si>
    <t xml:space="preserve">    Original_Contributions</t>
  </si>
  <si>
    <t>Leadership means helping other people to fulfill their own needs through helping the organization meet its needs.</t>
  </si>
  <si>
    <t>Mark a candidate down for conflicts between people if he is primarily responsible. Mark a candidate upward for conflicts of ideas concerning what is good for the business (especially if the ideas were right); and for job frictions over valid ethical issues.</t>
  </si>
  <si>
    <t>Accepts Conflict of Ideas</t>
  </si>
  <si>
    <t>Fosters cooperative attitudes in work relationships.</t>
  </si>
  <si>
    <t>General Weights (&gt;=0)</t>
  </si>
  <si>
    <t>Karen</t>
  </si>
  <si>
    <t>Marketing</t>
  </si>
  <si>
    <t>Mark people down for discouraging civil discourse about disagreements that impairs building consensus for the best ideas. The evaluator must distinguish conflicts of ideas (often to be encouraged) from conflicts between people (always to be discouraged).</t>
  </si>
  <si>
    <t>Indovidual Contributor</t>
  </si>
  <si>
    <t>Candidate Detail Ratings</t>
  </si>
  <si>
    <t>Hiring Department</t>
  </si>
  <si>
    <t>The date on which candidate information was last updated</t>
  </si>
  <si>
    <t xml:space="preserve">  Indovidual_Contributor</t>
  </si>
  <si>
    <t>Dimension (item)</t>
  </si>
  <si>
    <t>Candidate_Rating_Comments</t>
  </si>
  <si>
    <t xml:space="preserve">    Manages_Conflict_of_People</t>
  </si>
  <si>
    <t>Variable</t>
  </si>
  <si>
    <t xml:space="preserve">  Entry_Level</t>
  </si>
  <si>
    <t>Position_Title</t>
  </si>
  <si>
    <t xml:space="preserve">  Functional_Head</t>
  </si>
  <si>
    <t xml:space="preserve">  Armand</t>
  </si>
  <si>
    <t>Quality points for each candidate, defined as the weighted sum of ratings for a candidate</t>
  </si>
  <si>
    <t xml:space="preserve">  Susan</t>
  </si>
  <si>
    <t>Avoiding a move is usually a positive factor for the candidate and family, and for relocation costs.</t>
  </si>
  <si>
    <t>Ratings of each candidate for each evaluation criterion</t>
  </si>
  <si>
    <t>Manages Conflict of People</t>
  </si>
  <si>
    <t xml:space="preserve">    Functional_Breadth</t>
  </si>
  <si>
    <t>Last Updated</t>
  </si>
  <si>
    <t>Hiring Manager</t>
  </si>
  <si>
    <t>Inside/Outside Candidate</t>
  </si>
  <si>
    <t>When conflict between people arises, try to determine who is primarily responsible. Do not mark down candidates at whom conflict is directed becuase of someone else's policy disagreements, unwillingness to discuss ideas, or personal dislikes.</t>
  </si>
  <si>
    <t>Subtotal</t>
  </si>
  <si>
    <t>Comments that explain facts and judgments that support each rating</t>
  </si>
  <si>
    <t>Alternatives</t>
  </si>
  <si>
    <t>Dimension Index</t>
  </si>
  <si>
    <t xml:space="preserve">Example weights that show how weights of evaluation criteria can change with the level of responsiblity of positions. You can edit these if you wish or leave them. </t>
  </si>
  <si>
    <t>Ratings</t>
  </si>
  <si>
    <t>Candidates, Criteria</t>
  </si>
  <si>
    <t>Do not overrate importance of job scope for specialist positions. Decide whether this position needs a 'hedghog' (focused specialist) or a 'fox' (clever generalist).</t>
  </si>
  <si>
    <t>Zelda</t>
  </si>
  <si>
    <t>Original Contributions</t>
  </si>
  <si>
    <t>Candidate_Detail_Ratings</t>
  </si>
  <si>
    <t>ifm(dimitemnum("Job_Types")=1, 1, 0)</t>
  </si>
  <si>
    <t>Level As</t>
  </si>
  <si>
    <t>Display As</t>
  </si>
  <si>
    <t>Date_Updated</t>
  </si>
  <si>
    <t>Probability Accept</t>
  </si>
  <si>
    <t xml:space="preserve">  Zelda</t>
  </si>
  <si>
    <t xml:space="preserve">    Accepts_Valid_Criticism</t>
  </si>
  <si>
    <t>For positions with broad scope, broader experience outside the industry is likely to have its own benefits.</t>
  </si>
  <si>
    <t>Previous positions had scope of responsibility and control that prepares them for the open position. Need not match scope of the current position.</t>
  </si>
  <si>
    <t xml:space="preserve">    Assigned_Contributions</t>
  </si>
  <si>
    <t>Has made contributions not anticipated in objectives, that are based in innovative approaches to situations. More important in jobs such as design engineering and R&amp;D, where innovation can trump meeting expectations.</t>
  </si>
  <si>
    <t>For key positions, location decrease in importance compared to candidate qualifications.</t>
  </si>
  <si>
    <t>Roll-up:</t>
  </si>
  <si>
    <t xml:space="preserve">  Manager</t>
  </si>
  <si>
    <t>Education - Professional</t>
  </si>
  <si>
    <t>Forms Own Opinions</t>
  </si>
  <si>
    <t>Professional</t>
  </si>
  <si>
    <t>Experience</t>
  </si>
  <si>
    <t>A common organizational mistake is to throw low-quality criticism at people to keep them on their toes. Do not mistake resistance to this organizational behavior as resistance to criticism. If your organization does this, fix it.</t>
  </si>
  <si>
    <t>Weights_All_Jobs_Input</t>
  </si>
  <si>
    <t xml:space="preserve">  Professional</t>
  </si>
  <si>
    <t>Executive</t>
  </si>
  <si>
    <t xml:space="preserve">If you want to use the weights in Dummy_Weights and the Position_Type designation, then enter nothing here. If you want to enter your own weights for the evaluation criteria, do so here, and the Dummy_Weights and Position_Type will no longer affect the model. </t>
  </si>
  <si>
    <t>Decide whether to prefer inside or outside candidates. Promoting inside candidates can strengthen the culture and raise morale. Outside candidates may bring more fresh perspectives or help dilute negative attitudes.</t>
  </si>
  <si>
    <t>Candidates</t>
  </si>
  <si>
    <t xml:space="preserve">    Works_well_with_Others</t>
  </si>
  <si>
    <t>Functional Breadth</t>
  </si>
  <si>
    <t>Accomplishments</t>
  </si>
  <si>
    <t>Dummy Weights</t>
  </si>
  <si>
    <t>Leadership does not mean getting along with everyone; or dominating a group with a strong personality; or helping colleagues get what they want at the expense of the organization.</t>
  </si>
  <si>
    <t>Weights_Input/Weights_Input["Criteria"]</t>
  </si>
  <si>
    <t>Compensation</t>
  </si>
  <si>
    <t>These are the same ratings as in Cand_Detail_Ratings_Input, but layed out differently for display in worksheets.</t>
  </si>
  <si>
    <t>Display Label</t>
  </si>
  <si>
    <t>Entry Level</t>
  </si>
  <si>
    <t>George</t>
  </si>
  <si>
    <t>Weights_All_Jobs_Normalized</t>
  </si>
  <si>
    <t>The weights you assigned to each evaluation criterion for each job type, but normalized so the sum of the weights over all criteriaa is 1 for each job type</t>
  </si>
  <si>
    <t>Avoids conflicts due to interpersonal factors. Tries to damp down interpersonal conflicts around him/her.</t>
  </si>
  <si>
    <t xml:space="preserve">    Education___Breadth</t>
  </si>
  <si>
    <t>Weights_Normalized*Candidate_Detail_Ratings_Input</t>
  </si>
  <si>
    <t xml:space="preserve">  Team_Style</t>
  </si>
  <si>
    <t>Position Type (one 1, others 0)</t>
  </si>
  <si>
    <t>Candidate_Quality_Points</t>
  </si>
  <si>
    <t>Armand</t>
  </si>
  <si>
    <t>Experience in related industries confers familiarity with key issues in our industry.</t>
  </si>
  <si>
    <t>Position_Type*Weights_All_Jobs_Input</t>
  </si>
  <si>
    <t>Hiring_Department</t>
  </si>
  <si>
    <t>Weights_Normalized</t>
  </si>
  <si>
    <t>Avoid undervaluing a broadly educated person as not serious about his job.</t>
  </si>
  <si>
    <t>Marketing Manager</t>
  </si>
  <si>
    <t>Take care not to exclude candidates who show irregular career progression because of ethical or personality conflicts. Former employers are as likely as the candidate to be the primary problem, unless you know the details of a situation.</t>
  </si>
  <si>
    <t>Do you know of a few truly outstanding contributions the candidate has made?</t>
  </si>
  <si>
    <t>Experience in functions outside primary functional area. Tends to improve understanding of how functions differ in culture and goals, and how they work together. Particularly valuable for functional head and executive positions.</t>
  </si>
  <si>
    <t>Relevant functional experience confers deep grasp of issues in this functional area of the open position. Particularly important for functional heads.</t>
  </si>
  <si>
    <t>Performs assigned tasks well, delivers reliable, high quality results. Critical in operational jobs where performance on regular tasks is crucial.</t>
  </si>
  <si>
    <t>Data:</t>
  </si>
  <si>
    <t>Criteria, Candidates</t>
  </si>
  <si>
    <t>Summary rating for each candidate, based on ratings of each candidate on each evaluation criterion</t>
  </si>
  <si>
    <t>Outstanding Contributions</t>
  </si>
  <si>
    <t>Manager who is hiring for the open position</t>
  </si>
  <si>
    <t xml:space="preserve">  Tom</t>
  </si>
  <si>
    <t>Position Title</t>
  </si>
  <si>
    <t xml:space="preserve">    Outstanding_Contributions</t>
  </si>
  <si>
    <t>Total</t>
  </si>
  <si>
    <t>Accepts Valid Criticism</t>
  </si>
  <si>
    <t>Department with the open position</t>
  </si>
  <si>
    <t>Cognitive Ability</t>
  </si>
  <si>
    <t>Cand_Summary_Rating</t>
  </si>
  <si>
    <t>Basic Competencies</t>
  </si>
  <si>
    <t xml:space="preserve">    Job_Progression</t>
  </si>
  <si>
    <t>Try to determine whether holders of advanced degrees received training in a skill, or developed broad thinking and problem solving skills, or both. Avoid the 'Joe Sixpack' fallacy of favoring a regular guy over someone with uncommon skills.</t>
  </si>
  <si>
    <t>A variable used in the intermediate computations. Do not enter anything here.</t>
  </si>
  <si>
    <t xml:space="preserve">    Industry</t>
  </si>
  <si>
    <t>Weights_All_Jobs_Input/Weights_All_Jobs_Input["Criteria"]</t>
  </si>
  <si>
    <t>Job title of the open position</t>
  </si>
  <si>
    <t>Formula / Data</t>
  </si>
  <si>
    <t xml:space="preserve">    Functional_Focus</t>
  </si>
  <si>
    <t xml:space="preserve">    Education___Professional</t>
  </si>
  <si>
    <t>All people consider what respected associates think when forming their own opinions. When this behavior takes the place of people's examination of their own ideas and values, it can deeply harm the organization.</t>
  </si>
  <si>
    <t>Tom</t>
  </si>
  <si>
    <t>Manager</t>
  </si>
  <si>
    <t>A pair of text strings for each evaluation criterion that express (1) what the criterion means, and (2) what it does not mean</t>
  </si>
  <si>
    <t xml:space="preserve">  Location</t>
  </si>
  <si>
    <t>Criteria 2</t>
  </si>
  <si>
    <t xml:space="preserve">    Inside_Outside_Candidate</t>
  </si>
  <si>
    <t xml:space="preserve">  Basic_Competencies</t>
  </si>
  <si>
    <t>Education directly related to job skills, such as M.B.A, engineering or accounting degrees</t>
  </si>
  <si>
    <t>Team Style</t>
  </si>
  <si>
    <t>Candidate expects a suitable compensation as measured by a combination of his/her contributions and opportunity costs, and going compensation rates.</t>
  </si>
  <si>
    <t>Normalized Weights</t>
  </si>
  <si>
    <t>Comment</t>
  </si>
  <si>
    <t>Leadership</t>
  </si>
  <si>
    <t>Broader education in liberal arts, social sciences, engineering, natural science. Tends to add perspective.</t>
  </si>
  <si>
    <t>Candidate_Detail_Ratings_Input</t>
  </si>
  <si>
    <t>Input Weights (&gt;=0)</t>
  </si>
  <si>
    <t>Job_Types</t>
  </si>
  <si>
    <t>Functional Head</t>
  </si>
  <si>
    <t>Criteria, Job_Types</t>
  </si>
  <si>
    <t xml:space="preserve">    Sense_of_Fairness</t>
  </si>
  <si>
    <t>A list of levels of responsibility that affect the relative weights of the different evaluation criteria</t>
  </si>
  <si>
    <t>Job Type</t>
  </si>
  <si>
    <t xml:space="preserve">  Compensation</t>
  </si>
  <si>
    <t>General Normalized Weights</t>
  </si>
  <si>
    <t xml:space="preserve">  Karen</t>
  </si>
  <si>
    <t>Probability_Accept</t>
  </si>
  <si>
    <t>Assigned Contributions</t>
  </si>
  <si>
    <t>Criteria Description</t>
  </si>
  <si>
    <t xml:space="preserve">  George</t>
  </si>
  <si>
    <t>A list of candidates for the open position</t>
  </si>
  <si>
    <t>Evaluation and Ranking of Candidates for Employment</t>
  </si>
  <si>
    <t>You can customize this template by filling in a simple form, without editing a spreadsheet.</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</si>
  <si>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</si>
  <si>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</si>
  <si>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</si>
  <si>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</si>
  <si>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</si>
  <si>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</si>
  <si>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</si>
  <si>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</si>
  <si>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</si>
  <si>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</si>
  <si>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</si>
  <si>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</si>
  <si>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</si>
  <si>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</si>
  <si>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</si>
  <si>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Description of the Model</t>
  </si>
  <si>
    <t>This application tracks and evaluates candidates for an open employment position using your evaluation criteria, criterion weights, and your ratings for each candidate on each criterion. It is particularly useful for one person who is interviewing many candidates as a compact way to organize your assessments of the candidates.</t>
  </si>
  <si>
    <t>Inputs to the model include: (You can edit inputs in the darker blue cells in the workbook.)</t>
  </si>
  <si>
    <t>• A specification of the open position (Position_Title, Position_Type, Hiring_Manager, Hiring_Department)</t>
  </si>
  <si>
    <t>• A list of candidates (Candidate_Name)</t>
  </si>
  <si>
    <t xml:space="preserve">• A weighting factor for each evaluation criterion for the open position. </t>
  </si>
  <si>
    <t>– The weights are the same for all candidates.</t>
  </si>
  <si>
    <t>– The application includes suggested evaluation weights for five types of positions (Weights_All_Jobs_Input).
   You can use a blend of these weights or override the suggested weights by entering your own weights.</t>
  </si>
  <si>
    <t>• A quantitative rating of each employment candidate for each decision criterion (Candidate_Detail_Ratings)</t>
  </si>
  <si>
    <t>We encourage you to ener rating comments (on worksheet "Inputs - Candidates") to provide background information on the ratings. These will help communicate the rationales behind ratings and build consensus.</t>
  </si>
  <si>
    <t>As you explore the model, we suggest that you</t>
  </si>
  <si>
    <t>Before using this application, see the note "How to use this application" below.</t>
  </si>
  <si>
    <t>Application Note: How to Use this Application</t>
  </si>
  <si>
    <t>Some people have an uncanny ability to pick good performers. However research shows that subjective opinions from personal interviews in general do less well than many objective measures of performance for decisions regarding employment, school admissions, and promotion, when follow-up studies compare actual results.</t>
  </si>
  <si>
    <t>More generally, people do a reasonably good job of evaluating one performance dimension at a time; but they are much less effective at integrating several performance criteria. This conclusion holds across many if not all domains of human decision-making.</t>
  </si>
  <si>
    <t>A cautionary note: Weighted linear decision models can can do more harm than good if the numbers dominate over human judgment. Make sure that people remain in control of the evaluation criteria, weights and ratings, and that the subtle judgments behind the ratings are retained.</t>
  </si>
  <si>
    <t>For a summary of research on how (and how effectively) people make decisions, see 'Rational Choice in an Uncertain World' by Reid Hastie and Robyn M. Dawes (2001). Hastie and Dawes recommend replacing subjective integration of multiple decision criteria with weighted linear models of the general type used in this application.</t>
  </si>
  <si>
    <t>Technical Notes</t>
  </si>
  <si>
    <t>This application gives you two alternate ways to enter weights for the evaluation criteria.</t>
  </si>
  <si>
    <t>– The simplest way to do this is to put a '1' in one of the cells and '0's in the other cells. This specifies that
   the open position fits one of the job types provided.</t>
  </si>
  <si>
    <t>– You can blend the job types by inserting non-negative numbers that add to 1. For example, you can use
   this method to represent an open position that is part professional contributor and part manager.</t>
  </si>
  <si>
    <t>– You can edit the criteria weights in variable "General Weights" on worksheet "Rating System". That is,
   you don't need to use the sample weights that come in the application.</t>
  </si>
  <si>
    <t>The key results are displayed on worksheet "Ratings Summary."</t>
  </si>
  <si>
    <t>• You can enter weights for evaluation criteria directly into the variable  "Input Weights" on worksheet
   "Open Position". This overrides the system that specifieds criteria weights by position type.</t>
  </si>
  <si>
    <t>• Specify the position type in variable "Position Type" on worksheet "Open Position".  This selects a scope
   of responsibility for the position.</t>
  </si>
  <si>
    <t>The Standard Version may not include all the features listed.</t>
  </si>
  <si>
    <t>Explore our customized templates.</t>
  </si>
  <si>
    <t>Learn more about consulting services.</t>
  </si>
  <si>
    <t>FinModel provides you with customized templates in three ways.</t>
  </si>
  <si>
    <t>• FinModel Excel templates are easier to understand. (Click on "+" for more information.)</t>
  </si>
  <si>
    <t>− Worksheet "Formulas" expresses the entire model with named variables and symbolic formulas. Although
   the symbolic formulas are not executable in Excel, they are what the model is made from in FinModel.</t>
  </si>
  <si>
    <t>− You never need to read inscrutable cell formulas to understand a FinModel customized template.</t>
  </si>
  <si>
    <t>2. If you want more customizations, retain FinModel Software to build them for you.</t>
  </si>
  <si>
    <t>• FinModel technology enables us to offer you more value for your consulting dollar.</t>
  </si>
  <si>
    <t>3. Use the FinModel Authoring Environment to build and customize your spreadsheet models.</t>
  </si>
  <si>
    <t>The FinModel Authoring Environment is a SaaS application for developing and maintaining business models and delivering them in conventional spreadsheets.</t>
  </si>
  <si>
    <t>Click "+" to learn more about FinModel technology that makes customized template possible.</t>
  </si>
  <si>
    <t>This Excel workbook was generated using FinModel, a revolutionary new spreadsheet technology. FinModel allows you to develop business models using readable formulas, while avoiding the details of cell addresses and hard-to-change sheet layouts. The end result is a conventional Excel workbook just like this one. We built FinModel because we believe that spreadsheets are a great way of communicating results but we think it's just too hard to use them to develop reliable, maintainable, expressive and collaborative models.</t>
  </si>
  <si>
    <t>You'll get a glimpse of FinModel's advantages when you take a look at the "Formulas" tab and realize how few separate, readable formulas are needed to produce all of the other worksheets. In addition to formulas, FinModel knows about the "dimensions" in your model (e.g., products, locations, departments) as well as the time series that you're using (e.g., 5 years in quarters.) FinModel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</si>
  <si>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FinModel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</si>
  <si>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FinModel and we'd like to hear about your needs for templates and models.</t>
  </si>
  <si>
    <t>• A list of criteria for evaluating the job opportunities (in the FinModel dimension "Criteria")</t>
  </si>
  <si>
    <t>• Read some of the Excel comments that are attached to Analysis Variables throughout the workbook.
  These comments also appear in FinModel in convenient places.</t>
  </si>
  <si>
    <t>• View worksheet "Formulas" which shows the named variables and symbolic formulas of the model
   in a compact and readable form. The symbolic formulas are not active in this Excel workbook, but they
   give you some idea how the model works, and how it looks in FinModel.</t>
  </si>
  <si>
    <t>Please visit our website at www.finmodel.at.ua</t>
  </si>
  <si>
    <t>Please visit our website at www.sites.google.com/site/bpogroupfinance</t>
  </si>
  <si>
    <t>or contact us at BPO.infosource@gmail.com</t>
  </si>
</sst>
</file>

<file path=xl/styles.xml><?xml version="1.0" encoding="utf-8"?>
<styleSheet xmlns="http://schemas.openxmlformats.org/spreadsheetml/2006/main">
  <numFmts count="8">
    <numFmt numFmtId="6" formatCode="&quot;$&quot;#,##0_);[Red]\(&quot;$&quot;#,##0\)"/>
    <numFmt numFmtId="8" formatCode="&quot;$&quot;#,##0.00_);[Red]\(&quot;$&quot;#,##0.00\)"/>
    <numFmt numFmtId="164" formatCode="#,##0.0%"/>
    <numFmt numFmtId="165" formatCode="#,##0.0"/>
    <numFmt numFmtId="166" formatCode="#,##0%"/>
    <numFmt numFmtId="167" formatCode="&quot;$&quot;#,##0.000_);[Red]\(&quot;$&quot;#,##0.000\)"/>
    <numFmt numFmtId="168" formatCode="&quot;$&quot;#,##0.0_);[Red]\(&quot;$&quot;#,##0.0\)"/>
    <numFmt numFmtId="169" formatCode="#,##0.000"/>
  </numFmts>
  <fonts count="18">
    <font>
      <sz val="10"/>
      <name val="Arial"/>
      <family val="2"/>
    </font>
    <font>
      <sz val="10"/>
      <name val="Arial"/>
      <family val="2"/>
    </font>
    <font>
      <b/>
      <sz val="10"/>
      <color indexed="8"/>
      <name val="Arial"/>
      <family val="2"/>
    </font>
    <font>
      <sz val="8"/>
      <color indexed="8"/>
      <name val="Arial"/>
      <family val="2"/>
    </font>
    <font>
      <b/>
      <u/>
      <sz val="9"/>
      <color indexed="8"/>
      <name val="Arial"/>
      <family val="2"/>
    </font>
    <font>
      <b/>
      <sz val="8"/>
      <color indexed="8"/>
      <name val="Arial"/>
      <family val="2"/>
    </font>
    <font>
      <b/>
      <i/>
      <sz val="8"/>
      <color indexed="8"/>
      <name val="Arial"/>
      <family val="2"/>
    </font>
    <font>
      <i/>
      <sz val="8"/>
      <color indexed="8"/>
      <name val="Arial"/>
      <family val="2"/>
    </font>
    <font>
      <b/>
      <sz val="8"/>
      <name val="Arial"/>
      <family val="2"/>
    </font>
    <font>
      <b/>
      <sz val="12"/>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b/>
      <sz val="14"/>
      <name val="Arial"/>
      <family val="2"/>
    </font>
    <font>
      <u/>
      <sz val="10"/>
      <color theme="10"/>
      <name val="Arial"/>
      <family val="2"/>
    </font>
    <font>
      <b/>
      <sz val="11"/>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rgb="FFCCCCFF"/>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94">
    <xf numFmtId="0" fontId="0" fillId="0" borderId="0">
      <alignment vertical="center"/>
    </xf>
    <xf numFmtId="0" fontId="16" fillId="0" borderId="0" applyNumberFormat="0" applyFill="0" applyBorder="0" applyAlignment="0" applyProtection="0">
      <alignment vertical="top"/>
      <protection locked="0"/>
    </xf>
    <xf numFmtId="0" fontId="2" fillId="2" borderId="0" applyBorder="0">
      <alignment vertical="top"/>
    </xf>
    <xf numFmtId="0" fontId="3" fillId="2" borderId="0" applyBorder="0">
      <alignment vertical="top"/>
    </xf>
    <xf numFmtId="0" fontId="4" fillId="2" borderId="0" applyBorder="0">
      <alignment vertical="top"/>
    </xf>
    <xf numFmtId="0" fontId="5" fillId="3" borderId="1">
      <alignment vertical="top"/>
    </xf>
    <xf numFmtId="0" fontId="5" fillId="4" borderId="1">
      <alignment horizontal="left" vertical="top"/>
    </xf>
    <xf numFmtId="0" fontId="6" fillId="3" borderId="2">
      <alignment vertical="top"/>
    </xf>
    <xf numFmtId="0" fontId="6" fillId="4" borderId="2">
      <alignment horizontal="left" vertical="top"/>
    </xf>
    <xf numFmtId="0" fontId="7" fillId="3" borderId="2">
      <alignment vertical="top"/>
    </xf>
    <xf numFmtId="0" fontId="5" fillId="5" borderId="2">
      <alignment horizontal="left" vertical="top"/>
      <protection locked="0"/>
    </xf>
    <xf numFmtId="0" fontId="6" fillId="5" borderId="2">
      <alignment horizontal="left" vertical="top"/>
      <protection locked="0"/>
    </xf>
    <xf numFmtId="0" fontId="6" fillId="3" borderId="3">
      <alignment vertical="top"/>
    </xf>
    <xf numFmtId="0" fontId="6" fillId="5" borderId="3">
      <alignment horizontal="left" vertical="top"/>
      <protection locked="0"/>
    </xf>
    <xf numFmtId="0" fontId="5" fillId="3" borderId="4">
      <alignment horizontal="center" vertical="top"/>
    </xf>
    <xf numFmtId="0" fontId="5" fillId="3" borderId="5">
      <alignment horizontal="center" vertical="top"/>
    </xf>
    <xf numFmtId="0" fontId="5" fillId="3" borderId="6">
      <alignment horizontal="center" vertical="top"/>
    </xf>
    <xf numFmtId="164" fontId="5" fillId="4" borderId="7">
      <alignment horizontal="right" vertical="top"/>
    </xf>
    <xf numFmtId="164" fontId="5" fillId="4" borderId="8">
      <alignment horizontal="right" vertical="top"/>
    </xf>
    <xf numFmtId="164" fontId="6" fillId="4" borderId="0" applyBorder="0">
      <alignment horizontal="right" vertical="top"/>
    </xf>
    <xf numFmtId="164" fontId="6" fillId="4" borderId="9">
      <alignment horizontal="right" vertical="top"/>
    </xf>
    <xf numFmtId="164" fontId="3" fillId="4" borderId="0" applyBorder="0">
      <alignment horizontal="right" vertical="top"/>
    </xf>
    <xf numFmtId="164" fontId="3" fillId="4" borderId="9">
      <alignment horizontal="right" vertical="top"/>
    </xf>
    <xf numFmtId="0" fontId="5" fillId="3" borderId="3">
      <alignment vertical="top"/>
    </xf>
    <xf numFmtId="164" fontId="5" fillId="4" borderId="10">
      <alignment horizontal="right" vertical="top"/>
    </xf>
    <xf numFmtId="164" fontId="5" fillId="4" borderId="11">
      <alignment horizontal="right" vertical="top"/>
    </xf>
    <xf numFmtId="3" fontId="5" fillId="4" borderId="7">
      <alignment horizontal="right" vertical="top"/>
    </xf>
    <xf numFmtId="3" fontId="5" fillId="4" borderId="8">
      <alignment horizontal="right" vertical="top"/>
    </xf>
    <xf numFmtId="3" fontId="6" fillId="4" borderId="0" applyBorder="0">
      <alignment horizontal="right" vertical="top"/>
    </xf>
    <xf numFmtId="3" fontId="6" fillId="4" borderId="9">
      <alignment horizontal="right" vertical="top"/>
    </xf>
    <xf numFmtId="3" fontId="3" fillId="5" borderId="0" applyBorder="0">
      <alignment horizontal="right" vertical="top"/>
      <protection locked="0"/>
    </xf>
    <xf numFmtId="3" fontId="3" fillId="5" borderId="9">
      <alignment horizontal="right" vertical="top"/>
      <protection locked="0"/>
    </xf>
    <xf numFmtId="3" fontId="6" fillId="5" borderId="0" applyBorder="0">
      <alignment horizontal="right" vertical="top"/>
      <protection locked="0"/>
    </xf>
    <xf numFmtId="3" fontId="6" fillId="5" borderId="9">
      <alignment horizontal="right" vertical="top"/>
      <protection locked="0"/>
    </xf>
    <xf numFmtId="3" fontId="5" fillId="4" borderId="10">
      <alignment horizontal="right" vertical="top"/>
    </xf>
    <xf numFmtId="3" fontId="5" fillId="4" borderId="11">
      <alignment horizontal="right" vertical="top"/>
    </xf>
    <xf numFmtId="0" fontId="5" fillId="3" borderId="12">
      <alignment vertical="top"/>
    </xf>
    <xf numFmtId="0" fontId="5" fillId="5" borderId="12">
      <alignment horizontal="left" vertical="top"/>
      <protection locked="0"/>
    </xf>
    <xf numFmtId="165" fontId="5" fillId="4" borderId="1">
      <alignment horizontal="right" vertical="top"/>
    </xf>
    <xf numFmtId="165" fontId="5" fillId="5" borderId="2">
      <alignment horizontal="right" vertical="top"/>
      <protection locked="0"/>
    </xf>
    <xf numFmtId="165" fontId="5" fillId="5" borderId="3">
      <alignment horizontal="right" vertical="top"/>
      <protection locked="0"/>
    </xf>
    <xf numFmtId="165" fontId="6" fillId="4" borderId="2">
      <alignment horizontal="right" vertical="top"/>
    </xf>
    <xf numFmtId="165" fontId="6" fillId="5" borderId="2">
      <alignment horizontal="right" vertical="top"/>
      <protection locked="0"/>
    </xf>
    <xf numFmtId="165" fontId="5" fillId="4" borderId="3">
      <alignment horizontal="right" vertical="top"/>
    </xf>
    <xf numFmtId="164" fontId="5" fillId="4" borderId="1">
      <alignment horizontal="right" vertical="top"/>
    </xf>
    <xf numFmtId="164" fontId="6" fillId="4" borderId="2">
      <alignment horizontal="right" vertical="top"/>
    </xf>
    <xf numFmtId="164" fontId="5" fillId="4" borderId="2">
      <alignment horizontal="right" vertical="top"/>
    </xf>
    <xf numFmtId="164" fontId="5" fillId="4" borderId="3">
      <alignment horizontal="right" vertical="top"/>
    </xf>
    <xf numFmtId="166" fontId="5" fillId="4" borderId="1">
      <alignment horizontal="right" vertical="top"/>
    </xf>
    <xf numFmtId="166" fontId="6" fillId="5" borderId="2">
      <alignment horizontal="right" vertical="top"/>
      <protection locked="0"/>
    </xf>
    <xf numFmtId="166" fontId="6" fillId="5" borderId="3">
      <alignment horizontal="right" vertical="top"/>
      <protection locked="0"/>
    </xf>
    <xf numFmtId="14" fontId="5" fillId="4" borderId="1">
      <alignment horizontal="right" vertical="top"/>
    </xf>
    <xf numFmtId="14" fontId="5" fillId="5" borderId="2">
      <alignment horizontal="right" vertical="top"/>
      <protection locked="0"/>
    </xf>
    <xf numFmtId="14" fontId="5" fillId="5" borderId="3">
      <alignment horizontal="right" vertical="top"/>
      <protection locked="0"/>
    </xf>
    <xf numFmtId="165" fontId="5" fillId="4" borderId="7">
      <alignment horizontal="right" vertical="top"/>
    </xf>
    <xf numFmtId="165" fontId="5" fillId="4" borderId="8">
      <alignment horizontal="right" vertical="top"/>
    </xf>
    <xf numFmtId="165" fontId="6" fillId="4" borderId="0" applyBorder="0">
      <alignment horizontal="right" vertical="top"/>
    </xf>
    <xf numFmtId="165" fontId="6" fillId="4" borderId="9">
      <alignment horizontal="right" vertical="top"/>
    </xf>
    <xf numFmtId="165" fontId="7" fillId="4" borderId="0" applyBorder="0">
      <alignment horizontal="right" vertical="top"/>
    </xf>
    <xf numFmtId="165" fontId="7" fillId="4" borderId="9">
      <alignment horizontal="right" vertical="top"/>
    </xf>
    <xf numFmtId="165" fontId="5" fillId="4" borderId="10">
      <alignment horizontal="right" vertical="top"/>
    </xf>
    <xf numFmtId="165" fontId="5" fillId="4" borderId="11">
      <alignment horizontal="right" vertical="top"/>
    </xf>
    <xf numFmtId="3" fontId="5" fillId="4" borderId="1">
      <alignment horizontal="right" vertical="top"/>
    </xf>
    <xf numFmtId="3" fontId="6" fillId="4" borderId="2">
      <alignment horizontal="right" vertical="top"/>
    </xf>
    <xf numFmtId="3" fontId="7" fillId="4" borderId="2">
      <alignment horizontal="right" vertical="top"/>
    </xf>
    <xf numFmtId="3" fontId="5" fillId="5" borderId="2">
      <alignment horizontal="right" vertical="top"/>
      <protection locked="0"/>
    </xf>
    <xf numFmtId="3" fontId="7" fillId="5" borderId="2">
      <alignment horizontal="right" vertical="top"/>
      <protection locked="0"/>
    </xf>
    <xf numFmtId="0" fontId="7" fillId="3" borderId="3">
      <alignment vertical="top"/>
    </xf>
    <xf numFmtId="3" fontId="7" fillId="5" borderId="3">
      <alignment horizontal="right" vertical="top"/>
      <protection locked="0"/>
    </xf>
    <xf numFmtId="4" fontId="5" fillId="4" borderId="1">
      <alignment horizontal="right" vertical="top"/>
    </xf>
    <xf numFmtId="4" fontId="6" fillId="4" borderId="2">
      <alignment horizontal="right" vertical="top"/>
    </xf>
    <xf numFmtId="4" fontId="6" fillId="4" borderId="3">
      <alignment horizontal="right" vertical="top"/>
    </xf>
    <xf numFmtId="166" fontId="5" fillId="6" borderId="2">
      <alignment horizontal="right" vertical="top"/>
    </xf>
    <xf numFmtId="166" fontId="5" fillId="6" borderId="3">
      <alignment horizontal="right" vertical="top"/>
    </xf>
    <xf numFmtId="14" fontId="5" fillId="6" borderId="2">
      <alignment horizontal="right" vertical="top"/>
    </xf>
    <xf numFmtId="14" fontId="5" fillId="6" borderId="3">
      <alignment horizontal="right" vertical="top"/>
    </xf>
    <xf numFmtId="165" fontId="3" fillId="4" borderId="0" applyBorder="0">
      <alignment horizontal="right" vertical="top"/>
    </xf>
    <xf numFmtId="165" fontId="3" fillId="4" borderId="9">
      <alignment horizontal="right" vertical="top"/>
    </xf>
    <xf numFmtId="166" fontId="5" fillId="6" borderId="12">
      <alignment horizontal="right" vertical="top"/>
    </xf>
    <xf numFmtId="14" fontId="5" fillId="6" borderId="12">
      <alignment horizontal="right" vertical="top"/>
    </xf>
    <xf numFmtId="165" fontId="5" fillId="4" borderId="2">
      <alignment horizontal="right" vertical="top"/>
    </xf>
    <xf numFmtId="3" fontId="5" fillId="6" borderId="2">
      <alignment horizontal="right" vertical="top"/>
    </xf>
    <xf numFmtId="3" fontId="6" fillId="6" borderId="2">
      <alignment horizontal="right" vertical="top"/>
    </xf>
    <xf numFmtId="3" fontId="6" fillId="6" borderId="3">
      <alignment horizontal="right" vertical="top"/>
    </xf>
    <xf numFmtId="0" fontId="5" fillId="2" borderId="5">
      <alignment horizontal="left" vertical="top"/>
    </xf>
    <xf numFmtId="0" fontId="5" fillId="7" borderId="0" applyBorder="0">
      <alignment vertical="top"/>
    </xf>
    <xf numFmtId="0" fontId="7" fillId="7" borderId="0" applyBorder="0">
      <alignment vertical="top"/>
    </xf>
    <xf numFmtId="0" fontId="5" fillId="7" borderId="0" applyBorder="0">
      <alignment horizontal="right" vertical="top"/>
    </xf>
    <xf numFmtId="0" fontId="3" fillId="7" borderId="0" applyBorder="0">
      <alignment vertical="top"/>
    </xf>
    <xf numFmtId="0" fontId="5" fillId="2" borderId="5">
      <alignment vertical="top"/>
    </xf>
    <xf numFmtId="0" fontId="7" fillId="2" borderId="5">
      <alignment vertical="top"/>
    </xf>
    <xf numFmtId="0" fontId="5" fillId="2" borderId="5">
      <alignment horizontal="right" vertical="top"/>
    </xf>
    <xf numFmtId="0" fontId="3" fillId="2" borderId="5">
      <alignment vertical="top"/>
    </xf>
    <xf numFmtId="0" fontId="5" fillId="8" borderId="4">
      <alignment vertical="top"/>
    </xf>
    <xf numFmtId="4" fontId="5" fillId="4" borderId="7">
      <alignment horizontal="right" vertical="top"/>
    </xf>
    <xf numFmtId="4" fontId="5" fillId="4" borderId="8">
      <alignment horizontal="right" vertical="top"/>
    </xf>
    <xf numFmtId="4" fontId="3" fillId="4" borderId="0" applyBorder="0">
      <alignment horizontal="right" vertical="top"/>
    </xf>
    <xf numFmtId="4" fontId="3" fillId="4" borderId="9">
      <alignment horizontal="right" vertical="top"/>
    </xf>
    <xf numFmtId="0" fontId="5" fillId="3" borderId="2">
      <alignment vertical="top"/>
    </xf>
    <xf numFmtId="4" fontId="5" fillId="4" borderId="0" applyBorder="0">
      <alignment horizontal="right" vertical="top"/>
    </xf>
    <xf numFmtId="4" fontId="5" fillId="4" borderId="9">
      <alignment horizontal="right" vertical="top"/>
    </xf>
    <xf numFmtId="4" fontId="5" fillId="4" borderId="5">
      <alignment horizontal="right" vertical="top"/>
    </xf>
    <xf numFmtId="4" fontId="5" fillId="4" borderId="6">
      <alignment horizontal="right" vertical="top"/>
    </xf>
    <xf numFmtId="0" fontId="5" fillId="4" borderId="7">
      <alignment horizontal="left" vertical="top"/>
    </xf>
    <xf numFmtId="0" fontId="5" fillId="4" borderId="8">
      <alignment horizontal="left" vertical="top"/>
    </xf>
    <xf numFmtId="0" fontId="3" fillId="4" borderId="0" applyBorder="0">
      <alignment horizontal="left" vertical="top"/>
    </xf>
    <xf numFmtId="0" fontId="3" fillId="4" borderId="9">
      <alignment horizontal="left" vertical="top"/>
    </xf>
    <xf numFmtId="0" fontId="5" fillId="4" borderId="0" applyBorder="0">
      <alignment horizontal="left" vertical="top"/>
    </xf>
    <xf numFmtId="0" fontId="5" fillId="4" borderId="9">
      <alignment horizontal="left" vertical="top"/>
    </xf>
    <xf numFmtId="0" fontId="5" fillId="4" borderId="5">
      <alignment horizontal="left" vertical="top"/>
    </xf>
    <xf numFmtId="0" fontId="5" fillId="4" borderId="6">
      <alignment horizontal="left" vertical="top"/>
    </xf>
    <xf numFmtId="0" fontId="5" fillId="3" borderId="13">
      <alignment horizontal="left" vertical="top"/>
    </xf>
    <xf numFmtId="0" fontId="5" fillId="3" borderId="14">
      <alignment horizontal="left" vertical="top"/>
    </xf>
    <xf numFmtId="0" fontId="3" fillId="2" borderId="14">
      <alignment vertical="top"/>
    </xf>
    <xf numFmtId="0" fontId="3" fillId="5" borderId="14">
      <alignment vertical="top"/>
      <protection locked="0"/>
    </xf>
    <xf numFmtId="0" fontId="5" fillId="5" borderId="14">
      <alignment vertical="top"/>
      <protection locked="0"/>
    </xf>
    <xf numFmtId="0" fontId="6" fillId="5" borderId="14">
      <alignment vertical="top"/>
      <protection locked="0"/>
    </xf>
    <xf numFmtId="0" fontId="7" fillId="5" borderId="14">
      <alignment vertical="top"/>
      <protection locked="0"/>
    </xf>
    <xf numFmtId="6" fontId="5" fillId="5" borderId="5" applyNumberFormat="0" applyFont="0" applyFill="0" applyBorder="0" applyAlignment="0" applyProtection="0">
      <alignment horizontal="right" vertical="top"/>
    </xf>
    <xf numFmtId="6" fontId="6" fillId="5" borderId="0" applyNumberFormat="0" applyFont="0" applyFill="0" applyBorder="0" applyAlignment="0" applyProtection="0">
      <alignment horizontal="right" vertical="top"/>
    </xf>
    <xf numFmtId="6" fontId="5" fillId="5" borderId="10" applyNumberFormat="0" applyFont="0" applyFill="0" applyBorder="0" applyAlignment="0" applyProtection="0">
      <alignment horizontal="right" vertical="top"/>
    </xf>
    <xf numFmtId="6" fontId="5" fillId="6" borderId="10" applyNumberFormat="0" applyFont="0" applyFill="0" applyBorder="0" applyAlignment="0" applyProtection="0">
      <alignment horizontal="right" vertical="top"/>
    </xf>
    <xf numFmtId="6" fontId="3" fillId="6" borderId="0" applyNumberFormat="0" applyFont="0" applyFill="0" applyBorder="0" applyAlignment="0" applyProtection="0">
      <alignment horizontal="right" vertical="top"/>
    </xf>
    <xf numFmtId="0" fontId="3" fillId="2" borderId="0" applyNumberFormat="0" applyFont="0" applyFill="0" applyBorder="0" applyAlignment="0" applyProtection="0">
      <alignment vertical="top"/>
    </xf>
    <xf numFmtId="4" fontId="5" fillId="5" borderId="1" applyNumberFormat="0" applyFont="0" applyFill="0" applyBorder="0" applyAlignment="0" applyProtection="0">
      <alignment horizontal="right" vertical="top"/>
    </xf>
    <xf numFmtId="4" fontId="5" fillId="5" borderId="10" applyNumberFormat="0" applyFont="0" applyFill="0" applyBorder="0" applyAlignment="0" applyProtection="0">
      <alignment horizontal="right" vertical="top"/>
    </xf>
    <xf numFmtId="4" fontId="5" fillId="5" borderId="3" applyNumberFormat="0" applyFont="0" applyFill="0" applyBorder="0" applyAlignment="0" applyProtection="0">
      <alignment horizontal="right" vertical="top"/>
    </xf>
    <xf numFmtId="164" fontId="3" fillId="5" borderId="0" applyNumberFormat="0" applyFont="0" applyFill="0" applyBorder="0" applyAlignment="0" applyProtection="0">
      <alignment horizontal="right" vertical="top"/>
    </xf>
    <xf numFmtId="166" fontId="3" fillId="5" borderId="0" applyNumberFormat="0" applyFont="0" applyFill="0" applyBorder="0" applyAlignment="0" applyProtection="0">
      <alignment horizontal="right" vertical="top"/>
    </xf>
    <xf numFmtId="166" fontId="5" fillId="5" borderId="10" applyNumberFormat="0" applyFont="0" applyFill="0" applyBorder="0" applyAlignment="0" applyProtection="0">
      <alignment horizontal="right" vertical="top"/>
    </xf>
    <xf numFmtId="166" fontId="5" fillId="5" borderId="3" applyNumberFormat="0" applyFont="0" applyFill="0" applyBorder="0" applyAlignment="0" applyProtection="0">
      <alignment horizontal="right" vertical="top"/>
    </xf>
    <xf numFmtId="167" fontId="3" fillId="6" borderId="0" applyNumberFormat="0" applyFont="0" applyFill="0" applyBorder="0" applyAlignment="0" applyProtection="0">
      <alignment horizontal="right" vertical="top"/>
    </xf>
    <xf numFmtId="164" fontId="3" fillId="6" borderId="0" applyNumberFormat="0" applyFont="0" applyFill="0" applyBorder="0" applyAlignment="0" applyProtection="0">
      <alignment horizontal="right" vertical="top"/>
    </xf>
    <xf numFmtId="165" fontId="3" fillId="6" borderId="0" applyNumberFormat="0" applyFont="0" applyFill="0" applyBorder="0" applyAlignment="0" applyProtection="0">
      <alignment horizontal="right" vertical="top"/>
    </xf>
    <xf numFmtId="164" fontId="5" fillId="6" borderId="10" applyNumberFormat="0" applyFont="0" applyFill="0" applyBorder="0" applyAlignment="0" applyProtection="0">
      <alignment horizontal="right" vertical="top"/>
    </xf>
    <xf numFmtId="3" fontId="3" fillId="6" borderId="0" applyNumberFormat="0" applyFont="0" applyFill="0" applyBorder="0" applyAlignment="0" applyProtection="0">
      <alignment horizontal="right" vertical="top"/>
    </xf>
    <xf numFmtId="166" fontId="5" fillId="5" borderId="7" applyNumberFormat="0" applyFont="0" applyFill="0" applyBorder="0" applyAlignment="0" applyProtection="0">
      <alignment horizontal="right" vertical="top"/>
    </xf>
    <xf numFmtId="166" fontId="5" fillId="5" borderId="1" applyNumberFormat="0" applyFont="0" applyFill="0" applyBorder="0" applyAlignment="0" applyProtection="0">
      <alignment horizontal="right" vertical="top"/>
    </xf>
    <xf numFmtId="166" fontId="3" fillId="6" borderId="0" applyNumberFormat="0" applyFont="0" applyFill="0" applyBorder="0" applyAlignment="0" applyProtection="0">
      <alignment horizontal="right" vertical="top"/>
    </xf>
    <xf numFmtId="0" fontId="6" fillId="3" borderId="3" applyNumberFormat="0" applyFont="0" applyFill="0" applyBorder="0" applyAlignment="0" applyProtection="0">
      <alignment vertical="top"/>
    </xf>
    <xf numFmtId="6" fontId="6" fillId="5" borderId="10" applyNumberFormat="0" applyFont="0" applyFill="0" applyBorder="0" applyAlignment="0" applyProtection="0">
      <alignment horizontal="right" vertical="top"/>
    </xf>
    <xf numFmtId="6" fontId="6" fillId="5" borderId="3" applyNumberFormat="0" applyFont="0" applyFill="0" applyBorder="0" applyAlignment="0" applyProtection="0">
      <alignment horizontal="right" vertical="top"/>
    </xf>
    <xf numFmtId="168" fontId="5" fillId="5" borderId="0" applyNumberFormat="0" applyFont="0" applyFill="0" applyBorder="0" applyAlignment="0" applyProtection="0">
      <alignment horizontal="right" vertical="top"/>
    </xf>
    <xf numFmtId="168" fontId="5" fillId="5" borderId="2" applyNumberFormat="0" applyFont="0" applyFill="0" applyBorder="0" applyAlignment="0" applyProtection="0">
      <alignment horizontal="right" vertical="top"/>
    </xf>
    <xf numFmtId="168" fontId="6" fillId="5" borderId="0" applyNumberFormat="0" applyFont="0" applyFill="0" applyBorder="0" applyAlignment="0" applyProtection="0">
      <alignment horizontal="right" vertical="top"/>
    </xf>
    <xf numFmtId="168" fontId="6" fillId="5" borderId="2" applyNumberFormat="0" applyFont="0" applyFill="0" applyBorder="0" applyAlignment="0" applyProtection="0">
      <alignment horizontal="right" vertical="top"/>
    </xf>
    <xf numFmtId="168" fontId="5" fillId="5" borderId="10" applyNumberFormat="0" applyFont="0" applyFill="0" applyBorder="0" applyAlignment="0" applyProtection="0">
      <alignment horizontal="right" vertical="top"/>
    </xf>
    <xf numFmtId="168" fontId="5" fillId="5" borderId="3" applyNumberFormat="0" applyFont="0" applyFill="0" applyBorder="0" applyAlignment="0" applyProtection="0">
      <alignment horizontal="right" vertical="top"/>
    </xf>
    <xf numFmtId="0" fontId="6" fillId="6" borderId="0" applyNumberFormat="0" applyFont="0" applyFill="0" applyBorder="0" applyAlignment="0" applyProtection="0">
      <alignment horizontal="left" vertical="top"/>
    </xf>
    <xf numFmtId="4" fontId="6" fillId="6" borderId="0" applyNumberFormat="0" applyFont="0" applyFill="0" applyBorder="0" applyAlignment="0" applyProtection="0">
      <alignment horizontal="right" vertical="top"/>
    </xf>
    <xf numFmtId="4" fontId="6" fillId="6" borderId="9" applyNumberFormat="0" applyFont="0" applyFill="0" applyBorder="0" applyAlignment="0" applyProtection="0">
      <alignment horizontal="right" vertical="top"/>
    </xf>
    <xf numFmtId="4" fontId="6" fillId="6" borderId="10" applyNumberFormat="0" applyFont="0" applyFill="0" applyBorder="0" applyAlignment="0" applyProtection="0">
      <alignment horizontal="right" vertical="top"/>
    </xf>
    <xf numFmtId="4" fontId="6" fillId="6" borderId="11" applyProtection="0">
      <alignment horizontal="right" vertical="top"/>
    </xf>
    <xf numFmtId="169" fontId="5" fillId="6" borderId="0" applyNumberFormat="0" applyFont="0" applyFill="0" applyBorder="0" applyAlignment="0" applyProtection="0">
      <alignment horizontal="right" vertical="top"/>
    </xf>
    <xf numFmtId="8" fontId="5" fillId="6" borderId="0" applyNumberFormat="0" applyFont="0" applyFill="0" applyBorder="0" applyAlignment="0" applyProtection="0">
      <alignment horizontal="right" vertical="top"/>
    </xf>
    <xf numFmtId="167" fontId="5" fillId="6" borderId="0" applyNumberFormat="0" applyFont="0" applyFill="0" applyBorder="0" applyAlignment="0" applyProtection="0">
      <alignment horizontal="right" vertical="top"/>
    </xf>
    <xf numFmtId="167" fontId="5" fillId="6" borderId="10" applyNumberFormat="0" applyFont="0" applyFill="0" applyBorder="0" applyAlignment="0" applyProtection="0">
      <alignment horizontal="right" vertical="top"/>
    </xf>
    <xf numFmtId="4" fontId="3" fillId="6" borderId="0" applyNumberFormat="0" applyFont="0" applyFill="0" applyBorder="0" applyAlignment="0" applyProtection="0">
      <alignment horizontal="right" vertical="top"/>
    </xf>
    <xf numFmtId="4" fontId="3" fillId="6" borderId="9" applyNumberFormat="0" applyFont="0" applyFill="0" applyBorder="0" applyAlignment="0" applyProtection="0">
      <alignment horizontal="right" vertical="top"/>
    </xf>
    <xf numFmtId="4" fontId="6" fillId="5" borderId="2" applyNumberFormat="0" applyFont="0" applyFill="0" applyBorder="0" applyAlignment="0" applyProtection="0">
      <alignment horizontal="right" vertical="top"/>
    </xf>
    <xf numFmtId="4" fontId="3" fillId="5" borderId="0" applyNumberFormat="0" applyFont="0" applyFill="0" applyBorder="0" applyAlignment="0" applyProtection="0">
      <alignment horizontal="right" vertical="top"/>
    </xf>
    <xf numFmtId="8" fontId="3" fillId="6" borderId="0" applyNumberFormat="0" applyFont="0" applyFill="0" applyBorder="0" applyAlignment="0" applyProtection="0">
      <alignment horizontal="right" vertical="top"/>
    </xf>
    <xf numFmtId="164" fontId="5" fillId="6" borderId="0" applyNumberFormat="0" applyFont="0" applyFill="0" applyBorder="0" applyAlignment="0" applyProtection="0">
      <alignment horizontal="right" vertical="top"/>
    </xf>
    <xf numFmtId="164" fontId="6" fillId="6" borderId="0" applyNumberFormat="0" applyFont="0" applyFill="0" applyBorder="0" applyAlignment="0" applyProtection="0">
      <alignment horizontal="right" vertical="top"/>
    </xf>
    <xf numFmtId="165" fontId="3" fillId="6" borderId="9" applyNumberFormat="0" applyFont="0" applyFill="0" applyBorder="0" applyAlignment="0" applyProtection="0">
      <alignment horizontal="right" vertical="top"/>
    </xf>
    <xf numFmtId="165" fontId="6" fillId="5" borderId="10" applyNumberFormat="0" applyFont="0" applyFill="0" applyBorder="0" applyAlignment="0" applyProtection="0">
      <alignment horizontal="right" vertical="top"/>
    </xf>
    <xf numFmtId="165" fontId="6" fillId="5" borderId="3" applyProtection="0">
      <alignment horizontal="right" vertical="top"/>
    </xf>
    <xf numFmtId="6" fontId="3" fillId="5" borderId="7" applyNumberFormat="0" applyFont="0" applyFill="0" applyBorder="0" applyAlignment="0" applyProtection="0">
      <alignment horizontal="right" vertical="top"/>
    </xf>
    <xf numFmtId="164" fontId="3" fillId="5" borderId="10" applyNumberFormat="0" applyFont="0" applyFill="0" applyBorder="0" applyAlignment="0" applyProtection="0">
      <alignment horizontal="right" vertical="top"/>
    </xf>
    <xf numFmtId="6" fontId="3" fillId="5" borderId="10" applyNumberFormat="0" applyFont="0" applyFill="0" applyBorder="0" applyAlignment="0" applyProtection="0">
      <alignment horizontal="right" vertical="top"/>
    </xf>
    <xf numFmtId="3" fontId="5" fillId="6" borderId="0" applyNumberFormat="0" applyFont="0" applyFill="0" applyBorder="0" applyAlignment="0" applyProtection="0">
      <alignment horizontal="right" vertical="top"/>
    </xf>
    <xf numFmtId="165" fontId="5" fillId="6" borderId="0" applyNumberFormat="0" applyFont="0" applyFill="0" applyBorder="0" applyAlignment="0" applyProtection="0">
      <alignment horizontal="right" vertical="top"/>
    </xf>
    <xf numFmtId="0" fontId="5" fillId="6" borderId="1" applyProtection="0">
      <alignment horizontal="left" vertical="top"/>
    </xf>
    <xf numFmtId="6" fontId="6" fillId="6" borderId="0" applyNumberFormat="0" applyFont="0" applyFill="0" applyBorder="0" applyAlignment="0" applyProtection="0">
      <alignment horizontal="right" vertical="top"/>
    </xf>
    <xf numFmtId="3" fontId="6" fillId="6" borderId="0" applyNumberFormat="0" applyFont="0" applyFill="0" applyBorder="0" applyAlignment="0" applyProtection="0">
      <alignment horizontal="right" vertical="top"/>
    </xf>
    <xf numFmtId="6" fontId="5" fillId="6" borderId="7" applyNumberFormat="0" applyFont="0" applyFill="0" applyBorder="0" applyAlignment="0" applyProtection="0">
      <alignment horizontal="right" vertical="top"/>
    </xf>
    <xf numFmtId="6" fontId="5" fillId="6" borderId="0" applyNumberFormat="0" applyFont="0" applyFill="0" applyBorder="0" applyAlignment="0" applyProtection="0">
      <alignment horizontal="right" vertical="top"/>
    </xf>
    <xf numFmtId="6" fontId="3" fillId="5" borderId="5" applyNumberFormat="0" applyFont="0" applyFill="0" applyBorder="0" applyAlignment="0" applyProtection="0">
      <alignment horizontal="right" vertical="top"/>
    </xf>
    <xf numFmtId="164" fontId="3" fillId="6" borderId="10" applyProtection="0">
      <alignment horizontal="right" vertical="top"/>
    </xf>
    <xf numFmtId="164" fontId="3" fillId="5" borderId="7" applyNumberFormat="0" applyFont="0" applyFill="0" applyBorder="0" applyAlignment="0" applyProtection="0">
      <alignment horizontal="right" vertical="top"/>
    </xf>
    <xf numFmtId="4" fontId="5" fillId="5" borderId="5" applyNumberFormat="0" applyFont="0" applyFill="0" applyBorder="0" applyAlignment="0" applyProtection="0">
      <alignment horizontal="right" vertical="top"/>
    </xf>
    <xf numFmtId="4" fontId="5" fillId="5" borderId="12" applyNumberFormat="0" applyFont="0" applyFill="0" applyBorder="0" applyAlignment="0" applyProtection="0">
      <alignment horizontal="right" vertical="top"/>
    </xf>
    <xf numFmtId="0" fontId="5" fillId="7" borderId="4" applyNumberFormat="0" applyFont="0" applyFill="0" applyBorder="0" applyAlignment="0" applyProtection="0">
      <alignment vertical="top"/>
    </xf>
    <xf numFmtId="8" fontId="5" fillId="5" borderId="5" applyNumberFormat="0" applyFont="0" applyFill="0" applyBorder="0" applyAlignment="0" applyProtection="0">
      <alignment horizontal="right" vertical="top"/>
    </xf>
    <xf numFmtId="8" fontId="5" fillId="5" borderId="12" applyNumberFormat="0" applyFont="0" applyFill="0" applyBorder="0" applyAlignment="0" applyProtection="0">
      <alignment horizontal="right" vertical="top"/>
    </xf>
    <xf numFmtId="8" fontId="6" fillId="5" borderId="10" applyNumberFormat="0" applyFont="0" applyFill="0" applyBorder="0" applyAlignment="0" applyProtection="0">
      <alignment horizontal="right" vertical="top"/>
    </xf>
    <xf numFmtId="8" fontId="6" fillId="5" borderId="3" applyNumberFormat="0" applyFont="0" applyFill="0" applyBorder="0" applyAlignment="0" applyProtection="0">
      <alignment horizontal="right" vertical="top"/>
    </xf>
    <xf numFmtId="8" fontId="5" fillId="5" borderId="10" applyNumberFormat="0" applyFont="0" applyFill="0" applyBorder="0" applyAlignment="0" applyProtection="0">
      <alignment horizontal="right" vertical="top"/>
    </xf>
    <xf numFmtId="8" fontId="5" fillId="5" borderId="3" applyNumberFormat="0" applyFont="0" applyFill="0" applyBorder="0" applyAlignment="0" applyProtection="0">
      <alignment horizontal="right" vertical="top"/>
    </xf>
    <xf numFmtId="168" fontId="5" fillId="5" borderId="7" applyNumberFormat="0" applyFont="0" applyFill="0" applyBorder="0" applyAlignment="0" applyProtection="0">
      <alignment horizontal="right" vertical="top"/>
    </xf>
    <xf numFmtId="168" fontId="5" fillId="5" borderId="1" applyNumberFormat="0" applyFont="0" applyFill="0" applyBorder="0" applyAlignment="0" applyProtection="0">
      <alignment horizontal="right" vertical="top"/>
    </xf>
    <xf numFmtId="168" fontId="5" fillId="5" borderId="5" applyNumberFormat="0" applyFont="0" applyFill="0" applyBorder="0" applyAlignment="0" applyProtection="0">
      <alignment horizontal="right" vertical="top"/>
    </xf>
    <xf numFmtId="168" fontId="5" fillId="5" borderId="12" applyNumberFormat="0" applyFont="0" applyFill="0" applyBorder="0" applyAlignment="0" applyProtection="0">
      <alignment horizontal="right" vertical="top"/>
    </xf>
    <xf numFmtId="0" fontId="1" fillId="0" borderId="16">
      <alignment vertical="center"/>
    </xf>
  </cellStyleXfs>
  <cellXfs count="143">
    <xf numFmtId="0" fontId="0" fillId="0" borderId="0" xfId="0">
      <alignment vertical="center"/>
    </xf>
    <xf numFmtId="0" fontId="3" fillId="2" borderId="0" xfId="3">
      <alignment vertical="top"/>
    </xf>
    <xf numFmtId="0" fontId="5" fillId="3" borderId="1" xfId="5">
      <alignment vertical="top"/>
    </xf>
    <xf numFmtId="0" fontId="6" fillId="3" borderId="2" xfId="7">
      <alignment vertical="top"/>
    </xf>
    <xf numFmtId="0" fontId="7" fillId="3" borderId="2" xfId="9">
      <alignment vertical="top"/>
    </xf>
    <xf numFmtId="0" fontId="6" fillId="3" borderId="3" xfId="12">
      <alignment vertical="top"/>
    </xf>
    <xf numFmtId="0" fontId="5" fillId="3" borderId="4" xfId="14">
      <alignment horizontal="center" vertical="top"/>
    </xf>
    <xf numFmtId="0" fontId="5" fillId="3" borderId="5" xfId="15">
      <alignment horizontal="center" vertical="top"/>
    </xf>
    <xf numFmtId="0" fontId="5" fillId="3" borderId="6" xfId="16">
      <alignment horizontal="center" vertical="top"/>
    </xf>
    <xf numFmtId="164" fontId="5" fillId="4" borderId="7" xfId="17">
      <alignment horizontal="right" vertical="top"/>
    </xf>
    <xf numFmtId="164" fontId="5" fillId="4" borderId="8" xfId="18">
      <alignment horizontal="right" vertical="top"/>
    </xf>
    <xf numFmtId="164" fontId="6" fillId="4" borderId="0" xfId="19">
      <alignment horizontal="right" vertical="top"/>
    </xf>
    <xf numFmtId="164" fontId="6" fillId="4" borderId="9" xfId="20">
      <alignment horizontal="right" vertical="top"/>
    </xf>
    <xf numFmtId="164" fontId="3" fillId="4" borderId="0" xfId="21">
      <alignment horizontal="right" vertical="top"/>
    </xf>
    <xf numFmtId="164" fontId="3" fillId="4" borderId="9" xfId="22">
      <alignment horizontal="right" vertical="top"/>
    </xf>
    <xf numFmtId="0" fontId="5" fillId="3" borderId="3" xfId="23">
      <alignment vertical="top"/>
    </xf>
    <xf numFmtId="164" fontId="5" fillId="4" borderId="10" xfId="24">
      <alignment horizontal="right" vertical="top"/>
    </xf>
    <xf numFmtId="164" fontId="5" fillId="4" borderId="11" xfId="25">
      <alignment horizontal="right" vertical="top"/>
    </xf>
    <xf numFmtId="3" fontId="5" fillId="4" borderId="7" xfId="26">
      <alignment horizontal="right" vertical="top"/>
    </xf>
    <xf numFmtId="3" fontId="5" fillId="4" borderId="8" xfId="27">
      <alignment horizontal="right" vertical="top"/>
    </xf>
    <xf numFmtId="3" fontId="6" fillId="4" borderId="0" xfId="28">
      <alignment horizontal="right" vertical="top"/>
    </xf>
    <xf numFmtId="3" fontId="6" fillId="4" borderId="9" xfId="29">
      <alignment horizontal="right" vertical="top"/>
    </xf>
    <xf numFmtId="3" fontId="3" fillId="5" borderId="0" xfId="30">
      <alignment horizontal="right" vertical="top"/>
      <protection locked="0"/>
    </xf>
    <xf numFmtId="3" fontId="3" fillId="5" borderId="9" xfId="31">
      <alignment horizontal="right" vertical="top"/>
      <protection locked="0"/>
    </xf>
    <xf numFmtId="3" fontId="6" fillId="5" borderId="0" xfId="32">
      <alignment horizontal="right" vertical="top"/>
      <protection locked="0"/>
    </xf>
    <xf numFmtId="3" fontId="6" fillId="5" borderId="9" xfId="33">
      <alignment horizontal="right" vertical="top"/>
      <protection locked="0"/>
    </xf>
    <xf numFmtId="3" fontId="5" fillId="4" borderId="10" xfId="34">
      <alignment horizontal="right" vertical="top"/>
    </xf>
    <xf numFmtId="3" fontId="5" fillId="4" borderId="11" xfId="35">
      <alignment horizontal="right" vertical="top"/>
    </xf>
    <xf numFmtId="0" fontId="5" fillId="3" borderId="12" xfId="36">
      <alignment vertical="top"/>
    </xf>
    <xf numFmtId="0" fontId="5" fillId="5" borderId="12" xfId="37">
      <alignment horizontal="left" vertical="top"/>
      <protection locked="0"/>
    </xf>
    <xf numFmtId="165" fontId="5" fillId="4" borderId="1" xfId="38">
      <alignment horizontal="right" vertical="top"/>
    </xf>
    <xf numFmtId="165" fontId="5" fillId="5" borderId="2" xfId="39">
      <alignment horizontal="right" vertical="top"/>
      <protection locked="0"/>
    </xf>
    <xf numFmtId="165" fontId="5" fillId="5" borderId="3" xfId="40">
      <alignment horizontal="right" vertical="top"/>
      <protection locked="0"/>
    </xf>
    <xf numFmtId="164" fontId="5" fillId="4" borderId="1" xfId="44">
      <alignment horizontal="right" vertical="top"/>
    </xf>
    <xf numFmtId="165" fontId="6" fillId="4" borderId="2" xfId="41">
      <alignment horizontal="right" vertical="top"/>
    </xf>
    <xf numFmtId="164" fontId="6" fillId="4" borderId="2" xfId="45">
      <alignment horizontal="right" vertical="top"/>
    </xf>
    <xf numFmtId="164" fontId="5" fillId="4" borderId="2" xfId="46">
      <alignment horizontal="right" vertical="top"/>
    </xf>
    <xf numFmtId="165" fontId="6" fillId="5" borderId="2" xfId="42">
      <alignment horizontal="right" vertical="top"/>
      <protection locked="0"/>
    </xf>
    <xf numFmtId="165" fontId="5" fillId="4" borderId="3" xfId="43">
      <alignment horizontal="right" vertical="top"/>
    </xf>
    <xf numFmtId="164" fontId="5" fillId="4" borderId="3" xfId="47">
      <alignment horizontal="right" vertical="top"/>
    </xf>
    <xf numFmtId="166" fontId="5" fillId="4" borderId="1" xfId="48">
      <alignment horizontal="right" vertical="top"/>
    </xf>
    <xf numFmtId="14" fontId="5" fillId="4" borderId="1" xfId="51">
      <alignment horizontal="right" vertical="top"/>
    </xf>
    <xf numFmtId="166" fontId="6" fillId="5" borderId="2" xfId="49">
      <alignment horizontal="right" vertical="top"/>
      <protection locked="0"/>
    </xf>
    <xf numFmtId="14" fontId="5" fillId="5" borderId="2" xfId="52">
      <alignment horizontal="right" vertical="top"/>
      <protection locked="0"/>
    </xf>
    <xf numFmtId="166" fontId="6" fillId="5" borderId="3" xfId="50">
      <alignment horizontal="right" vertical="top"/>
      <protection locked="0"/>
    </xf>
    <xf numFmtId="14" fontId="5" fillId="5" borderId="3" xfId="53">
      <alignment horizontal="right" vertical="top"/>
      <protection locked="0"/>
    </xf>
    <xf numFmtId="165" fontId="5" fillId="4" borderId="7" xfId="54">
      <alignment horizontal="right" vertical="top"/>
    </xf>
    <xf numFmtId="165" fontId="5" fillId="4" borderId="8" xfId="55">
      <alignment horizontal="right" vertical="top"/>
    </xf>
    <xf numFmtId="165" fontId="6" fillId="4" borderId="0" xfId="56">
      <alignment horizontal="right" vertical="top"/>
    </xf>
    <xf numFmtId="165" fontId="6" fillId="4" borderId="9" xfId="57">
      <alignment horizontal="right" vertical="top"/>
    </xf>
    <xf numFmtId="165" fontId="7" fillId="4" borderId="0" xfId="58">
      <alignment horizontal="right" vertical="top"/>
    </xf>
    <xf numFmtId="165" fontId="7" fillId="4" borderId="9" xfId="59">
      <alignment horizontal="right" vertical="top"/>
    </xf>
    <xf numFmtId="165" fontId="5" fillId="4" borderId="10" xfId="60">
      <alignment horizontal="right" vertical="top"/>
    </xf>
    <xf numFmtId="165" fontId="5" fillId="4" borderId="11" xfId="61">
      <alignment horizontal="right" vertical="top"/>
    </xf>
    <xf numFmtId="3" fontId="5" fillId="4" borderId="1" xfId="62">
      <alignment horizontal="right" vertical="top"/>
    </xf>
    <xf numFmtId="3" fontId="6" fillId="4" borderId="2" xfId="63">
      <alignment horizontal="right" vertical="top"/>
    </xf>
    <xf numFmtId="3" fontId="7" fillId="4" borderId="2" xfId="64">
      <alignment horizontal="right" vertical="top"/>
    </xf>
    <xf numFmtId="3" fontId="5" fillId="5" borderId="2" xfId="65">
      <alignment horizontal="right" vertical="top"/>
      <protection locked="0"/>
    </xf>
    <xf numFmtId="3" fontId="7" fillId="5" borderId="2" xfId="66">
      <alignment horizontal="right" vertical="top"/>
      <protection locked="0"/>
    </xf>
    <xf numFmtId="0" fontId="7" fillId="3" borderId="3" xfId="67">
      <alignment vertical="top"/>
    </xf>
    <xf numFmtId="3" fontId="7" fillId="5" borderId="3" xfId="68">
      <alignment horizontal="right" vertical="top"/>
      <protection locked="0"/>
    </xf>
    <xf numFmtId="4" fontId="5" fillId="4" borderId="1" xfId="69">
      <alignment horizontal="right" vertical="top"/>
    </xf>
    <xf numFmtId="4" fontId="6" fillId="4" borderId="2" xfId="70">
      <alignment horizontal="right" vertical="top"/>
    </xf>
    <xf numFmtId="166" fontId="5" fillId="6" borderId="2" xfId="72">
      <alignment horizontal="right" vertical="top"/>
    </xf>
    <xf numFmtId="14" fontId="5" fillId="6" borderId="2" xfId="74">
      <alignment horizontal="right" vertical="top"/>
    </xf>
    <xf numFmtId="4" fontId="6" fillId="4" borderId="3" xfId="71">
      <alignment horizontal="right" vertical="top"/>
    </xf>
    <xf numFmtId="166" fontId="5" fillId="6" borderId="3" xfId="73">
      <alignment horizontal="right" vertical="top"/>
    </xf>
    <xf numFmtId="14" fontId="5" fillId="6" borderId="3" xfId="75">
      <alignment horizontal="right" vertical="top"/>
    </xf>
    <xf numFmtId="165" fontId="3" fillId="4" borderId="0" xfId="76">
      <alignment horizontal="right" vertical="top"/>
    </xf>
    <xf numFmtId="165" fontId="3" fillId="4" borderId="9" xfId="77">
      <alignment horizontal="right" vertical="top"/>
    </xf>
    <xf numFmtId="166" fontId="5" fillId="6" borderId="12" xfId="78">
      <alignment horizontal="right" vertical="top"/>
    </xf>
    <xf numFmtId="14" fontId="5" fillId="6" borderId="12" xfId="79">
      <alignment horizontal="right" vertical="top"/>
    </xf>
    <xf numFmtId="165" fontId="5" fillId="4" borderId="2" xfId="80">
      <alignment horizontal="right" vertical="top"/>
    </xf>
    <xf numFmtId="3" fontId="5" fillId="6" borderId="2" xfId="81">
      <alignment horizontal="right" vertical="top"/>
    </xf>
    <xf numFmtId="3" fontId="6" fillId="6" borderId="2" xfId="82">
      <alignment horizontal="right" vertical="top"/>
    </xf>
    <xf numFmtId="3" fontId="6" fillId="6" borderId="3" xfId="83">
      <alignment horizontal="right" vertical="top"/>
    </xf>
    <xf numFmtId="0" fontId="5" fillId="2" borderId="5" xfId="84">
      <alignment horizontal="left" vertical="top"/>
    </xf>
    <xf numFmtId="0" fontId="5" fillId="7" borderId="0" xfId="85">
      <alignment vertical="top"/>
    </xf>
    <xf numFmtId="0" fontId="7" fillId="7" borderId="0" xfId="86">
      <alignment vertical="top"/>
    </xf>
    <xf numFmtId="0" fontId="5" fillId="7" borderId="0" xfId="87">
      <alignment horizontal="right" vertical="top"/>
    </xf>
    <xf numFmtId="0" fontId="3" fillId="7" borderId="0" xfId="88">
      <alignment vertical="top"/>
    </xf>
    <xf numFmtId="0" fontId="5" fillId="2" borderId="5" xfId="89">
      <alignment vertical="top"/>
    </xf>
    <xf numFmtId="0" fontId="7" fillId="2" borderId="5" xfId="90">
      <alignment vertical="top"/>
    </xf>
    <xf numFmtId="0" fontId="5" fillId="2" borderId="5" xfId="91">
      <alignment horizontal="right" vertical="top"/>
    </xf>
    <xf numFmtId="0" fontId="3" fillId="2" borderId="5" xfId="92">
      <alignment vertical="top"/>
    </xf>
    <xf numFmtId="0" fontId="5" fillId="8" borderId="4" xfId="93">
      <alignment vertical="top"/>
    </xf>
    <xf numFmtId="4" fontId="5" fillId="4" borderId="7" xfId="94">
      <alignment horizontal="right" vertical="top"/>
    </xf>
    <xf numFmtId="4" fontId="5" fillId="4" borderId="8" xfId="95">
      <alignment horizontal="right" vertical="top"/>
    </xf>
    <xf numFmtId="4" fontId="3" fillId="4" borderId="0" xfId="96">
      <alignment horizontal="right" vertical="top"/>
    </xf>
    <xf numFmtId="4" fontId="3" fillId="4" borderId="9" xfId="97">
      <alignment horizontal="right" vertical="top"/>
    </xf>
    <xf numFmtId="0" fontId="5" fillId="3" borderId="2" xfId="98">
      <alignment vertical="top"/>
    </xf>
    <xf numFmtId="4" fontId="5" fillId="4" borderId="0" xfId="99">
      <alignment horizontal="right" vertical="top"/>
    </xf>
    <xf numFmtId="4" fontId="5" fillId="4" borderId="9" xfId="100">
      <alignment horizontal="right" vertical="top"/>
    </xf>
    <xf numFmtId="4" fontId="5" fillId="4" borderId="5" xfId="101">
      <alignment horizontal="right" vertical="top"/>
    </xf>
    <xf numFmtId="4" fontId="5" fillId="4" borderId="6" xfId="102">
      <alignment horizontal="right" vertical="top"/>
    </xf>
    <xf numFmtId="0" fontId="5" fillId="4" borderId="7" xfId="103">
      <alignment horizontal="left" vertical="top"/>
    </xf>
    <xf numFmtId="0" fontId="5" fillId="4" borderId="8" xfId="104">
      <alignment horizontal="left" vertical="top"/>
    </xf>
    <xf numFmtId="0" fontId="3" fillId="4" borderId="0" xfId="105">
      <alignment horizontal="left" vertical="top"/>
    </xf>
    <xf numFmtId="0" fontId="3" fillId="4" borderId="9" xfId="106">
      <alignment horizontal="left" vertical="top"/>
    </xf>
    <xf numFmtId="0" fontId="5" fillId="4" borderId="0" xfId="107">
      <alignment horizontal="left" vertical="top"/>
    </xf>
    <xf numFmtId="0" fontId="5" fillId="4" borderId="9" xfId="108">
      <alignment horizontal="left" vertical="top"/>
    </xf>
    <xf numFmtId="0" fontId="5" fillId="4" borderId="5" xfId="109">
      <alignment horizontal="left" vertical="top"/>
    </xf>
    <xf numFmtId="0" fontId="5" fillId="4" borderId="6" xfId="110">
      <alignment horizontal="left" vertical="top"/>
    </xf>
    <xf numFmtId="0" fontId="5" fillId="3" borderId="13" xfId="111">
      <alignment horizontal="left" vertical="top"/>
    </xf>
    <xf numFmtId="0" fontId="5" fillId="3" borderId="14" xfId="112">
      <alignment horizontal="left" vertical="top"/>
    </xf>
    <xf numFmtId="0" fontId="3" fillId="5" borderId="14" xfId="114">
      <alignment vertical="top"/>
      <protection locked="0"/>
    </xf>
    <xf numFmtId="0" fontId="3" fillId="2" borderId="14" xfId="113">
      <alignment vertical="top"/>
    </xf>
    <xf numFmtId="0" fontId="5" fillId="5" borderId="14" xfId="115">
      <alignment vertical="top"/>
      <protection locked="0"/>
    </xf>
    <xf numFmtId="0" fontId="6" fillId="5" borderId="14" xfId="116">
      <alignment vertical="top"/>
      <protection locked="0"/>
    </xf>
    <xf numFmtId="0" fontId="7" fillId="5" borderId="14" xfId="117">
      <alignment vertical="top"/>
      <protection locked="0"/>
    </xf>
    <xf numFmtId="0" fontId="5" fillId="3" borderId="13" xfId="111" applyAlignment="1">
      <alignment horizontal="left" vertical="top" wrapText="1"/>
    </xf>
    <xf numFmtId="0" fontId="3" fillId="5" borderId="14" xfId="114" applyAlignment="1">
      <alignment vertical="top" wrapText="1"/>
      <protection locked="0"/>
    </xf>
    <xf numFmtId="0" fontId="0" fillId="0" borderId="0" xfId="0" applyAlignment="1">
      <alignment vertical="center" wrapText="1"/>
    </xf>
    <xf numFmtId="0" fontId="5" fillId="4" borderId="1" xfId="6" applyAlignment="1">
      <alignment horizontal="left" vertical="top" wrapText="1"/>
    </xf>
    <xf numFmtId="0" fontId="6" fillId="4" borderId="2" xfId="8" applyAlignment="1">
      <alignment horizontal="left" vertical="top" wrapText="1"/>
    </xf>
    <xf numFmtId="0" fontId="5" fillId="5" borderId="2" xfId="10" applyAlignment="1">
      <alignment horizontal="left" vertical="top" wrapText="1"/>
      <protection locked="0"/>
    </xf>
    <xf numFmtId="0" fontId="6" fillId="5" borderId="2" xfId="11" applyAlignment="1">
      <alignment horizontal="left" vertical="top" wrapText="1"/>
      <protection locked="0"/>
    </xf>
    <xf numFmtId="0" fontId="6" fillId="5" borderId="3" xfId="13" applyAlignment="1">
      <alignment horizontal="left" vertical="top" wrapText="1"/>
      <protection locked="0"/>
    </xf>
    <xf numFmtId="0" fontId="9" fillId="0" borderId="16" xfId="0" applyFont="1" applyBorder="1" applyAlignment="1">
      <alignment horizontal="left" vertical="center" wrapText="1" indent="4"/>
    </xf>
    <xf numFmtId="0" fontId="0" fillId="0" borderId="16" xfId="0" applyBorder="1">
      <alignment vertical="center"/>
    </xf>
    <xf numFmtId="0" fontId="17" fillId="0" borderId="15" xfId="0" applyFont="1" applyBorder="1" applyAlignment="1">
      <alignment vertical="center" wrapText="1"/>
    </xf>
    <xf numFmtId="0" fontId="0" fillId="0" borderId="16" xfId="0" applyFont="1" applyBorder="1" applyAlignment="1">
      <alignment vertical="center" wrapText="1"/>
    </xf>
    <xf numFmtId="0" fontId="0" fillId="0" borderId="16" xfId="0" applyBorder="1" applyAlignment="1">
      <alignment vertical="center" wrapText="1"/>
    </xf>
    <xf numFmtId="0" fontId="16" fillId="0" borderId="15" xfId="1" applyBorder="1" applyAlignment="1" applyProtection="1">
      <alignment vertical="center" wrapText="1"/>
    </xf>
    <xf numFmtId="0" fontId="12" fillId="0" borderId="16" xfId="0" applyFont="1" applyBorder="1" applyAlignment="1">
      <alignment vertical="center" wrapText="1"/>
    </xf>
    <xf numFmtId="0" fontId="11" fillId="0" borderId="16" xfId="0" applyFont="1" applyBorder="1" applyAlignment="1">
      <alignment vertical="center" wrapText="1"/>
    </xf>
    <xf numFmtId="0" fontId="0" fillId="0" borderId="16" xfId="0" applyBorder="1" applyAlignment="1">
      <alignment horizontal="left" vertical="center" wrapText="1" indent="1"/>
    </xf>
    <xf numFmtId="0" fontId="0" fillId="0" borderId="16" xfId="0" applyBorder="1" applyAlignment="1">
      <alignment horizontal="left" vertical="center" wrapText="1" indent="2"/>
    </xf>
    <xf numFmtId="0" fontId="16" fillId="0" borderId="16" xfId="1" applyBorder="1" applyAlignment="1" applyProtection="1">
      <alignment horizontal="left" vertical="center" wrapText="1" indent="1"/>
    </xf>
    <xf numFmtId="0" fontId="1" fillId="0" borderId="15" xfId="193" applyFont="1" applyBorder="1" applyAlignment="1">
      <alignment horizontal="left" vertical="center" wrapText="1" indent="1"/>
    </xf>
    <xf numFmtId="0" fontId="0" fillId="0" borderId="0" xfId="0" applyBorder="1" applyAlignment="1">
      <alignment vertical="center" wrapText="1"/>
    </xf>
    <xf numFmtId="0" fontId="1" fillId="0" borderId="15" xfId="193" applyNumberFormat="1" applyFont="1" applyBorder="1" applyAlignment="1">
      <alignment vertical="center" wrapText="1"/>
    </xf>
    <xf numFmtId="0" fontId="1" fillId="0" borderId="15" xfId="193" applyFont="1" applyBorder="1" applyAlignment="1">
      <alignment vertical="center" wrapText="1"/>
    </xf>
    <xf numFmtId="0" fontId="1" fillId="0" borderId="15" xfId="193" applyFont="1" applyBorder="1" applyAlignment="1">
      <alignment vertical="top" wrapText="1"/>
    </xf>
    <xf numFmtId="0" fontId="0" fillId="0" borderId="16" xfId="0" applyNumberFormat="1" applyBorder="1" applyAlignment="1">
      <alignment horizontal="left" vertical="center" wrapText="1"/>
    </xf>
    <xf numFmtId="0" fontId="0" fillId="9" borderId="12" xfId="0" applyFill="1" applyBorder="1" applyAlignment="1">
      <alignment vertical="center" wrapText="1"/>
    </xf>
    <xf numFmtId="0" fontId="0" fillId="0" borderId="17" xfId="0" applyBorder="1" applyAlignment="1">
      <alignment vertical="center" wrapText="1"/>
    </xf>
    <xf numFmtId="0" fontId="0" fillId="0" borderId="16" xfId="0" applyBorder="1" applyAlignment="1">
      <alignment horizontal="left" vertical="center" wrapText="1"/>
    </xf>
    <xf numFmtId="0" fontId="0" fillId="0" borderId="18" xfId="0" applyBorder="1" applyAlignment="1">
      <alignment vertical="center" wrapText="1"/>
    </xf>
    <xf numFmtId="0" fontId="15" fillId="0" borderId="16" xfId="0" applyFont="1" applyBorder="1" applyAlignment="1">
      <alignment horizontal="center" vertical="center" wrapText="1"/>
    </xf>
    <xf numFmtId="0" fontId="4" fillId="2" borderId="0" xfId="4">
      <alignment vertical="top"/>
    </xf>
    <xf numFmtId="0" fontId="2" fillId="2" borderId="0" xfId="2">
      <alignment vertical="top"/>
    </xf>
    <xf numFmtId="0" fontId="3" fillId="2" borderId="0" xfId="3">
      <alignment vertical="top"/>
    </xf>
  </cellXfs>
  <cellStyles count="194">
    <cellStyle name="Hyperlink" xfId="1" builtinId="8"/>
    <cellStyle name="MSSStyle001" xfId="2"/>
    <cellStyle name="MSSStyle002" xfId="3"/>
    <cellStyle name="MSSStyle003" xfId="4"/>
    <cellStyle name="MSSStyle004" xfId="5"/>
    <cellStyle name="MSSStyle005" xfId="6"/>
    <cellStyle name="MSSStyle006" xfId="7"/>
    <cellStyle name="MSSStyle007" xfId="8"/>
    <cellStyle name="MSSStyle008" xfId="9"/>
    <cellStyle name="MSSStyle009" xfId="10"/>
    <cellStyle name="MSSStyle010" xfId="11"/>
    <cellStyle name="MSSStyle011" xfId="12"/>
    <cellStyle name="MSSStyle012" xfId="13"/>
    <cellStyle name="MSSStyle013" xfId="14"/>
    <cellStyle name="MSSStyle014" xfId="15"/>
    <cellStyle name="MSSStyle015" xfId="16"/>
    <cellStyle name="MSSStyle016" xfId="17"/>
    <cellStyle name="MSSStyle017" xfId="18"/>
    <cellStyle name="MSSStyle018" xfId="19"/>
    <cellStyle name="MSSStyle019" xfId="20"/>
    <cellStyle name="MSSStyle020" xfId="21"/>
    <cellStyle name="MSSStyle021" xfId="22"/>
    <cellStyle name="MSSStyle022" xfId="23"/>
    <cellStyle name="MSSStyle023" xfId="24"/>
    <cellStyle name="MSSStyle024" xfId="25"/>
    <cellStyle name="MSSStyle025" xfId="26"/>
    <cellStyle name="MSSStyle026" xfId="27"/>
    <cellStyle name="MSSStyle027" xfId="28"/>
    <cellStyle name="MSSStyle028" xfId="29"/>
    <cellStyle name="MSSStyle029" xfId="30"/>
    <cellStyle name="MSSStyle030" xfId="31"/>
    <cellStyle name="MSSStyle031" xfId="32"/>
    <cellStyle name="MSSStyle032" xfId="33"/>
    <cellStyle name="MSSStyle033" xfId="34"/>
    <cellStyle name="MSSStyle034" xfId="35"/>
    <cellStyle name="MSSStyle035" xfId="36"/>
    <cellStyle name="MSSStyle036" xfId="37"/>
    <cellStyle name="MSSStyle037" xfId="38"/>
    <cellStyle name="MSSStyle038" xfId="39"/>
    <cellStyle name="MSSStyle039" xfId="40"/>
    <cellStyle name="MSSStyle040" xfId="41"/>
    <cellStyle name="MSSStyle041" xfId="42"/>
    <cellStyle name="MSSStyle042" xfId="43"/>
    <cellStyle name="MSSStyle043" xfId="44"/>
    <cellStyle name="MSSStyle044" xfId="45"/>
    <cellStyle name="MSSStyle045" xfId="46"/>
    <cellStyle name="MSSStyle046" xfId="47"/>
    <cellStyle name="MSSStyle047" xfId="48"/>
    <cellStyle name="MSSStyle048" xfId="49"/>
    <cellStyle name="MSSStyle049" xfId="50"/>
    <cellStyle name="MSSStyle050" xfId="51"/>
    <cellStyle name="MSSStyle051" xfId="52"/>
    <cellStyle name="MSSStyle052" xfId="53"/>
    <cellStyle name="MSSStyle053" xfId="54"/>
    <cellStyle name="MSSStyle054" xfId="55"/>
    <cellStyle name="MSSStyle055" xfId="56"/>
    <cellStyle name="MSSStyle056" xfId="57"/>
    <cellStyle name="MSSStyle057" xfId="58"/>
    <cellStyle name="MSSStyle058" xfId="59"/>
    <cellStyle name="MSSStyle059" xfId="60"/>
    <cellStyle name="MSSStyle060" xfId="61"/>
    <cellStyle name="MSSStyle061" xfId="62"/>
    <cellStyle name="MSSStyle062" xfId="63"/>
    <cellStyle name="MSSStyle063" xfId="64"/>
    <cellStyle name="MSSStyle064" xfId="65"/>
    <cellStyle name="MSSStyle065" xfId="66"/>
    <cellStyle name="MSSStyle066" xfId="67"/>
    <cellStyle name="MSSStyle067" xfId="68"/>
    <cellStyle name="MSSStyle068" xfId="69"/>
    <cellStyle name="MSSStyle069" xfId="70"/>
    <cellStyle name="MSSStyle070" xfId="71"/>
    <cellStyle name="MSSStyle071" xfId="72"/>
    <cellStyle name="MSSStyle072" xfId="73"/>
    <cellStyle name="MSSStyle073" xfId="74"/>
    <cellStyle name="MSSStyle074" xfId="75"/>
    <cellStyle name="MSSStyle075" xfId="76"/>
    <cellStyle name="MSSStyle076" xfId="77"/>
    <cellStyle name="MSSStyle077" xfId="78"/>
    <cellStyle name="MSSStyle078" xfId="79"/>
    <cellStyle name="MSSStyle079" xfId="80"/>
    <cellStyle name="MSSStyle080" xfId="81"/>
    <cellStyle name="MSSStyle081" xfId="82"/>
    <cellStyle name="MSSStyle082" xfId="83"/>
    <cellStyle name="MSSStyle083" xfId="84"/>
    <cellStyle name="MSSStyle084" xfId="85"/>
    <cellStyle name="MSSStyle085" xfId="86"/>
    <cellStyle name="MSSStyle086" xfId="87"/>
    <cellStyle name="MSSStyle087" xfId="88"/>
    <cellStyle name="MSSStyle088" xfId="89"/>
    <cellStyle name="MSSStyle089" xfId="90"/>
    <cellStyle name="MSSStyle090" xfId="91"/>
    <cellStyle name="MSSStyle091" xfId="92"/>
    <cellStyle name="MSSStyle092" xfId="93"/>
    <cellStyle name="MSSStyle093" xfId="94"/>
    <cellStyle name="MSSStyle094" xfId="95"/>
    <cellStyle name="MSSStyle095" xfId="96"/>
    <cellStyle name="MSSStyle096" xfId="97"/>
    <cellStyle name="MSSStyle097" xfId="98"/>
    <cellStyle name="MSSStyle098" xfId="99"/>
    <cellStyle name="MSSStyle099" xfId="100"/>
    <cellStyle name="MSSStyle100" xfId="101"/>
    <cellStyle name="MSSStyle101" xfId="102"/>
    <cellStyle name="MSSStyle102" xfId="103"/>
    <cellStyle name="MSSStyle103" xfId="104"/>
    <cellStyle name="MSSStyle104" xfId="105"/>
    <cellStyle name="MSSStyle105" xfId="106"/>
    <cellStyle name="MSSStyle106" xfId="107"/>
    <cellStyle name="MSSStyle107" xfId="108"/>
    <cellStyle name="MSSStyle108" xfId="109"/>
    <cellStyle name="MSSStyle109" xfId="110"/>
    <cellStyle name="MSSStyle110" xfId="111"/>
    <cellStyle name="MSSStyle111" xfId="112"/>
    <cellStyle name="MSSStyle112" xfId="113"/>
    <cellStyle name="MSSStyle113" xfId="114"/>
    <cellStyle name="MSSStyle114" xfId="115"/>
    <cellStyle name="MSSStyle115" xfId="116"/>
    <cellStyle name="MSSStyle116" xfId="117"/>
    <cellStyle name="MSSStyle117" xfId="118"/>
    <cellStyle name="MSSStyle118" xfId="119"/>
    <cellStyle name="MSSStyle119" xfId="120"/>
    <cellStyle name="MSSStyle120" xfId="121"/>
    <cellStyle name="MSSStyle121" xfId="122"/>
    <cellStyle name="MSSStyle122" xfId="123"/>
    <cellStyle name="MSSStyle123" xfId="124"/>
    <cellStyle name="MSSStyle124" xfId="125"/>
    <cellStyle name="MSSStyle125" xfId="126"/>
    <cellStyle name="MSSStyle126" xfId="127"/>
    <cellStyle name="MSSStyle127" xfId="128"/>
    <cellStyle name="MSSStyle128" xfId="129"/>
    <cellStyle name="MSSStyle129" xfId="130"/>
    <cellStyle name="MSSStyle130" xfId="131"/>
    <cellStyle name="MSSStyle131" xfId="132"/>
    <cellStyle name="MSSStyle132" xfId="133"/>
    <cellStyle name="MSSStyle133" xfId="134"/>
    <cellStyle name="MSSStyle134" xfId="135"/>
    <cellStyle name="MSSStyle135" xfId="136"/>
    <cellStyle name="MSSStyle136" xfId="137"/>
    <cellStyle name="MSSStyle137" xfId="138"/>
    <cellStyle name="MSSStyle138" xfId="139"/>
    <cellStyle name="MSSStyle139" xfId="140"/>
    <cellStyle name="MSSStyle140" xfId="141"/>
    <cellStyle name="MSSStyle141" xfId="142"/>
    <cellStyle name="MSSStyle142" xfId="143"/>
    <cellStyle name="MSSStyle143" xfId="144"/>
    <cellStyle name="MSSStyle144" xfId="145"/>
    <cellStyle name="MSSStyle145" xfId="146"/>
    <cellStyle name="MSSStyle146" xfId="147"/>
    <cellStyle name="MSSStyle147" xfId="148"/>
    <cellStyle name="MSSStyle148" xfId="149"/>
    <cellStyle name="MSSStyle149" xfId="150"/>
    <cellStyle name="MSSStyle150" xfId="151"/>
    <cellStyle name="MSSStyle151" xfId="152"/>
    <cellStyle name="MSSStyle152" xfId="153"/>
    <cellStyle name="MSSStyle153" xfId="154"/>
    <cellStyle name="MSSStyle154" xfId="155"/>
    <cellStyle name="MSSStyle155" xfId="156"/>
    <cellStyle name="MSSStyle156" xfId="157"/>
    <cellStyle name="MSSStyle157" xfId="158"/>
    <cellStyle name="MSSStyle158" xfId="159"/>
    <cellStyle name="MSSStyle159" xfId="160"/>
    <cellStyle name="MSSStyle160" xfId="161"/>
    <cellStyle name="MSSStyle161" xfId="162"/>
    <cellStyle name="MSSStyle162" xfId="163"/>
    <cellStyle name="MSSStyle163" xfId="164"/>
    <cellStyle name="MSSStyle164" xfId="165"/>
    <cellStyle name="MSSStyle165" xfId="166"/>
    <cellStyle name="MSSStyle166" xfId="167"/>
    <cellStyle name="MSSStyle167" xfId="168"/>
    <cellStyle name="MSSStyle168" xfId="169"/>
    <cellStyle name="MSSStyle169" xfId="170"/>
    <cellStyle name="MSSStyle170" xfId="171"/>
    <cellStyle name="MSSStyle171" xfId="172"/>
    <cellStyle name="MSSStyle172" xfId="173"/>
    <cellStyle name="MSSStyle173" xfId="174"/>
    <cellStyle name="MSSStyle174" xfId="175"/>
    <cellStyle name="MSSStyle175" xfId="176"/>
    <cellStyle name="MSSStyle176" xfId="177"/>
    <cellStyle name="MSSStyle177" xfId="178"/>
    <cellStyle name="MSSStyle178" xfId="179"/>
    <cellStyle name="MSSStyle179" xfId="180"/>
    <cellStyle name="MSSStyle180" xfId="181"/>
    <cellStyle name="MSSStyle181" xfId="182"/>
    <cellStyle name="MSSStyle182" xfId="183"/>
    <cellStyle name="MSSStyle183" xfId="184"/>
    <cellStyle name="MSSStyle184" xfId="185"/>
    <cellStyle name="MSSStyle185" xfId="186"/>
    <cellStyle name="MSSStyle186" xfId="187"/>
    <cellStyle name="MSSStyle187" xfId="188"/>
    <cellStyle name="MSSStyle188" xfId="189"/>
    <cellStyle name="MSSStyle189" xfId="190"/>
    <cellStyle name="MSSStyle190" xfId="191"/>
    <cellStyle name="MSSStyle191" xfId="192"/>
    <cellStyle name="Normal" xfId="0" builtinId="0"/>
    <cellStyle name="Normal 2" xfId="1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F0FFFF"/>
      <rgbColor rgb="00FFE0EC"/>
      <rgbColor rgb="00ADD8E6"/>
      <rgbColor rgb="00E0FFFF"/>
      <rgbColor rgb="00F0F0F0"/>
      <rgbColor rgb="00E6E6F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1495425</xdr:colOff>
      <xdr:row>45</xdr:row>
      <xdr:rowOff>104775</xdr:rowOff>
    </xdr:from>
    <xdr:to>
      <xdr:col>0</xdr:col>
      <xdr:colOff>4705350</xdr:colOff>
      <xdr:row>45</xdr:row>
      <xdr:rowOff>1571625</xdr:rowOff>
    </xdr:to>
    <xdr:pic>
      <xdr:nvPicPr>
        <xdr:cNvPr id="15364" name="Picture 2" descr="workflow"/>
        <xdr:cNvPicPr>
          <a:picLocks noChangeAspect="1" noChangeArrowheads="1"/>
        </xdr:cNvPicPr>
      </xdr:nvPicPr>
      <xdr:blipFill>
        <a:blip xmlns:r="http://schemas.openxmlformats.org/officeDocument/2006/relationships" r:embed="rId1"/>
        <a:srcRect/>
        <a:stretch>
          <a:fillRect/>
        </a:stretch>
      </xdr:blipFill>
      <xdr:spPr bwMode="auto">
        <a:xfrm>
          <a:off x="1495425" y="4533900"/>
          <a:ext cx="32099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inmodel.at.ua/" TargetMode="External"/><Relationship Id="rId7" Type="http://schemas.openxmlformats.org/officeDocument/2006/relationships/drawing" Target="../drawings/drawing1.xml"/><Relationship Id="rId2" Type="http://schemas.openxmlformats.org/officeDocument/2006/relationships/hyperlink" Target="http://sites.google.com/site/bpogroupfinance/services" TargetMode="External"/><Relationship Id="rId1" Type="http://schemas.openxmlformats.org/officeDocument/2006/relationships/hyperlink" Target="http://finmodel.at.ua/load" TargetMode="External"/><Relationship Id="rId6" Type="http://schemas.openxmlformats.org/officeDocument/2006/relationships/printerSettings" Target="../printerSettings/printerSettings1.bin"/><Relationship Id="rId5" Type="http://schemas.openxmlformats.org/officeDocument/2006/relationships/hyperlink" Target="http://sites.google.com/site/bpogroupfinance/" TargetMode="External"/><Relationship Id="rId4" Type="http://schemas.openxmlformats.org/officeDocument/2006/relationships/hyperlink" Target="mailto:BPO.infosourc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sheetPr>
    <outlinePr summaryBelow="0" summaryRight="0"/>
  </sheetPr>
  <dimension ref="A2:A103"/>
  <sheetViews>
    <sheetView tabSelected="1" topLeftCell="A101" workbookViewId="0">
      <selection activeCell="A106" sqref="A106:A109"/>
    </sheetView>
  </sheetViews>
  <sheetFormatPr defaultRowHeight="12.75" outlineLevelRow="2"/>
  <cols>
    <col min="1" max="1" width="98.7109375" style="122" customWidth="1"/>
    <col min="2" max="16384" width="9.140625" style="119"/>
  </cols>
  <sheetData>
    <row r="2" spans="1:1" ht="15.75">
      <c r="A2" s="118"/>
    </row>
    <row r="3" spans="1:1" ht="18">
      <c r="A3" s="139" t="s">
        <v>200</v>
      </c>
    </row>
    <row r="5" spans="1:1" ht="15">
      <c r="A5" s="120" t="s">
        <v>201</v>
      </c>
    </row>
    <row r="6" spans="1:1">
      <c r="A6" s="121"/>
    </row>
    <row r="7" spans="1:1" ht="51">
      <c r="A7" s="122" t="s">
        <v>202</v>
      </c>
    </row>
    <row r="8" spans="1:1">
      <c r="A8" s="123"/>
    </row>
    <row r="9" spans="1:1">
      <c r="A9" s="121"/>
    </row>
    <row r="10" spans="1:1" ht="15">
      <c r="A10" s="124" t="s">
        <v>245</v>
      </c>
    </row>
    <row r="11" spans="1:1">
      <c r="A11" s="121"/>
    </row>
    <row r="12" spans="1:1">
      <c r="A12" s="125" t="s">
        <v>203</v>
      </c>
    </row>
    <row r="13" spans="1:1" collapsed="1">
      <c r="A13" s="126" t="s">
        <v>204</v>
      </c>
    </row>
    <row r="14" spans="1:1" hidden="1" outlineLevel="1">
      <c r="A14" s="126" t="s">
        <v>205</v>
      </c>
    </row>
    <row r="15" spans="1:1" hidden="1" outlineLevel="2">
      <c r="A15" s="127" t="s">
        <v>206</v>
      </c>
    </row>
    <row r="16" spans="1:1" hidden="1" outlineLevel="2">
      <c r="A16" s="127" t="s">
        <v>207</v>
      </c>
    </row>
    <row r="17" spans="1:1" hidden="1" outlineLevel="2">
      <c r="A17" s="127" t="s">
        <v>208</v>
      </c>
    </row>
    <row r="18" spans="1:1" hidden="1" outlineLevel="2">
      <c r="A18" s="127" t="s">
        <v>209</v>
      </c>
    </row>
    <row r="19" spans="1:1" ht="25.5" hidden="1" outlineLevel="2">
      <c r="A19" s="127" t="s">
        <v>210</v>
      </c>
    </row>
    <row r="20" spans="1:1" hidden="1" outlineLevel="2">
      <c r="A20" s="126"/>
    </row>
    <row r="21" spans="1:1" hidden="1" outlineLevel="1">
      <c r="A21" s="126" t="s">
        <v>211</v>
      </c>
    </row>
    <row r="22" spans="1:1" hidden="1" outlineLevel="2">
      <c r="A22" s="127" t="s">
        <v>212</v>
      </c>
    </row>
    <row r="23" spans="1:1" hidden="1" outlineLevel="2">
      <c r="A23" s="127" t="s">
        <v>213</v>
      </c>
    </row>
    <row r="24" spans="1:1" hidden="1" outlineLevel="2">
      <c r="A24" s="127" t="s">
        <v>214</v>
      </c>
    </row>
    <row r="25" spans="1:1" hidden="1" outlineLevel="2">
      <c r="A25" s="121"/>
    </row>
    <row r="26" spans="1:1" hidden="1" outlineLevel="1">
      <c r="A26" s="126" t="s">
        <v>246</v>
      </c>
    </row>
    <row r="27" spans="1:1" hidden="1" outlineLevel="2">
      <c r="A27" s="127" t="s">
        <v>215</v>
      </c>
    </row>
    <row r="28" spans="1:1" ht="25.5" hidden="1" outlineLevel="2">
      <c r="A28" s="127" t="s">
        <v>247</v>
      </c>
    </row>
    <row r="29" spans="1:1" hidden="1" outlineLevel="2">
      <c r="A29" s="127" t="s">
        <v>248</v>
      </c>
    </row>
    <row r="30" spans="1:1" hidden="1" outlineLevel="1">
      <c r="A30" s="127"/>
    </row>
    <row r="31" spans="1:1">
      <c r="A31" s="128" t="s">
        <v>243</v>
      </c>
    </row>
    <row r="32" spans="1:1">
      <c r="A32" s="121"/>
    </row>
    <row r="33" spans="1:1">
      <c r="A33" s="125" t="s">
        <v>249</v>
      </c>
    </row>
    <row r="34" spans="1:1" collapsed="1">
      <c r="A34" s="126" t="s">
        <v>204</v>
      </c>
    </row>
    <row r="35" spans="1:1" hidden="1" outlineLevel="1">
      <c r="A35" s="126" t="s">
        <v>216</v>
      </c>
    </row>
    <row r="36" spans="1:1" hidden="1" outlineLevel="1">
      <c r="A36" s="126" t="s">
        <v>250</v>
      </c>
    </row>
    <row r="37" spans="1:1" hidden="1" outlineLevel="1">
      <c r="A37" s="126"/>
    </row>
    <row r="38" spans="1:1">
      <c r="A38" s="128" t="s">
        <v>244</v>
      </c>
    </row>
    <row r="39" spans="1:1">
      <c r="A39" s="121"/>
    </row>
    <row r="40" spans="1:1">
      <c r="A40" s="125" t="s">
        <v>251</v>
      </c>
    </row>
    <row r="41" spans="1:1">
      <c r="A41" s="121"/>
    </row>
    <row r="42" spans="1:1" ht="25.5">
      <c r="A42" s="129" t="s">
        <v>252</v>
      </c>
    </row>
    <row r="43" spans="1:1" collapsed="1">
      <c r="A43" s="126" t="s">
        <v>253</v>
      </c>
    </row>
    <row r="44" spans="1:1" hidden="1" outlineLevel="1">
      <c r="A44" s="130"/>
    </row>
    <row r="45" spans="1:1" ht="63.75" hidden="1" outlineLevel="1">
      <c r="A45" s="131" t="s">
        <v>254</v>
      </c>
    </row>
    <row r="46" spans="1:1" ht="140.1" hidden="1" customHeight="1" outlineLevel="1">
      <c r="A46" s="132"/>
    </row>
    <row r="47" spans="1:1" ht="89.25" hidden="1" outlineLevel="1">
      <c r="A47" s="133" t="s">
        <v>255</v>
      </c>
    </row>
    <row r="48" spans="1:1" hidden="1" outlineLevel="1">
      <c r="A48" s="133"/>
    </row>
    <row r="49" spans="1:1" ht="63.75" hidden="1" outlineLevel="1">
      <c r="A49" s="134" t="s">
        <v>256</v>
      </c>
    </row>
    <row r="50" spans="1:1">
      <c r="A50" s="121"/>
    </row>
    <row r="51" spans="1:1">
      <c r="A51" s="132" t="s">
        <v>257</v>
      </c>
    </row>
    <row r="52" spans="1:1">
      <c r="A52" s="123" t="s">
        <v>261</v>
      </c>
    </row>
    <row r="53" spans="1:1">
      <c r="A53" s="123" t="s">
        <v>262</v>
      </c>
    </row>
    <row r="54" spans="1:1">
      <c r="A54" s="123" t="s">
        <v>263</v>
      </c>
    </row>
    <row r="55" spans="1:1">
      <c r="A55" s="135"/>
    </row>
    <row r="56" spans="1:1">
      <c r="A56" s="136"/>
    </row>
    <row r="57" spans="1:1" ht="15">
      <c r="A57" s="124" t="s">
        <v>217</v>
      </c>
    </row>
    <row r="59" spans="1:1" ht="38.25">
      <c r="A59" s="122" t="s">
        <v>218</v>
      </c>
    </row>
    <row r="61" spans="1:1">
      <c r="A61" s="122" t="s">
        <v>242</v>
      </c>
    </row>
    <row r="63" spans="1:1">
      <c r="A63" s="122" t="s">
        <v>219</v>
      </c>
    </row>
    <row r="64" spans="1:1">
      <c r="A64" s="126" t="s">
        <v>220</v>
      </c>
    </row>
    <row r="65" spans="1:1">
      <c r="A65" s="126" t="s">
        <v>221</v>
      </c>
    </row>
    <row r="66" spans="1:1">
      <c r="A66" s="126" t="s">
        <v>258</v>
      </c>
    </row>
    <row r="67" spans="1:1">
      <c r="A67" s="126" t="s">
        <v>222</v>
      </c>
    </row>
    <row r="68" spans="1:1">
      <c r="A68" s="127" t="s">
        <v>223</v>
      </c>
    </row>
    <row r="69" spans="1:1" ht="25.5">
      <c r="A69" s="127" t="s">
        <v>224</v>
      </c>
    </row>
    <row r="70" spans="1:1">
      <c r="A70" s="126" t="s">
        <v>225</v>
      </c>
    </row>
    <row r="71" spans="1:1" ht="25.5">
      <c r="A71" s="127" t="s">
        <v>226</v>
      </c>
    </row>
    <row r="72" spans="1:1">
      <c r="A72" s="137"/>
    </row>
    <row r="73" spans="1:1">
      <c r="A73" s="137" t="s">
        <v>239</v>
      </c>
    </row>
    <row r="75" spans="1:1">
      <c r="A75" s="122" t="s">
        <v>227</v>
      </c>
    </row>
    <row r="76" spans="1:1" ht="25.5">
      <c r="A76" s="126" t="s">
        <v>259</v>
      </c>
    </row>
    <row r="77" spans="1:1" ht="51" customHeight="1">
      <c r="A77" s="126" t="s">
        <v>260</v>
      </c>
    </row>
    <row r="79" spans="1:1">
      <c r="A79" s="122" t="s">
        <v>228</v>
      </c>
    </row>
    <row r="82" spans="1:1">
      <c r="A82" s="135"/>
    </row>
    <row r="83" spans="1:1">
      <c r="A83" s="138"/>
    </row>
    <row r="84" spans="1:1" ht="15">
      <c r="A84" s="124" t="s">
        <v>229</v>
      </c>
    </row>
    <row r="86" spans="1:1" ht="38.25">
      <c r="A86" s="122" t="s">
        <v>230</v>
      </c>
    </row>
    <row r="88" spans="1:1" ht="38.25">
      <c r="A88" s="122" t="s">
        <v>231</v>
      </c>
    </row>
    <row r="90" spans="1:1" ht="38.25">
      <c r="A90" s="122" t="s">
        <v>232</v>
      </c>
    </row>
    <row r="92" spans="1:1" ht="38.25">
      <c r="A92" s="122" t="s">
        <v>233</v>
      </c>
    </row>
    <row r="94" spans="1:1" ht="15">
      <c r="A94" s="124" t="s">
        <v>234</v>
      </c>
    </row>
    <row r="96" spans="1:1">
      <c r="A96" s="122" t="s">
        <v>235</v>
      </c>
    </row>
    <row r="97" spans="1:1">
      <c r="A97" s="121"/>
    </row>
    <row r="98" spans="1:1" ht="25.5">
      <c r="A98" s="126" t="s">
        <v>241</v>
      </c>
    </row>
    <row r="99" spans="1:1" ht="25.5">
      <c r="A99" s="127" t="s">
        <v>236</v>
      </c>
    </row>
    <row r="100" spans="1:1" ht="25.5">
      <c r="A100" s="127" t="s">
        <v>237</v>
      </c>
    </row>
    <row r="101" spans="1:1" ht="25.5">
      <c r="A101" s="127" t="s">
        <v>238</v>
      </c>
    </row>
    <row r="103" spans="1:1" ht="25.5">
      <c r="A103" s="126" t="s">
        <v>240</v>
      </c>
    </row>
  </sheetData>
  <hyperlinks>
    <hyperlink ref="A31" r:id="rId1"/>
    <hyperlink ref="A38" r:id="rId2"/>
    <hyperlink ref="A52" r:id="rId3"/>
    <hyperlink ref="A54" r:id="rId4"/>
    <hyperlink ref="A53"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C68"/>
  <sheetViews>
    <sheetView zoomScaleNormal="100" workbookViewId="0">
      <selection sqref="A1:C1"/>
    </sheetView>
  </sheetViews>
  <sheetFormatPr defaultRowHeight="12.75" outlineLevelRow="1"/>
  <cols>
    <col min="1" max="1" width="34.28515625" customWidth="1"/>
    <col min="2" max="2" width="100.7109375" style="112" customWidth="1"/>
  </cols>
  <sheetData>
    <row r="1" spans="1:3">
      <c r="A1" s="141" t="str">
        <f>"Employment Candidates"</f>
        <v>Employment Candidates</v>
      </c>
      <c r="B1" s="141"/>
      <c r="C1" s="141"/>
    </row>
    <row r="2" spans="1:3">
      <c r="A2" s="141" t="str">
        <f>"Position Title: "&amp;'Open Position'!B7</f>
        <v>Position Title: Marketing Manager</v>
      </c>
      <c r="B2" s="141"/>
      <c r="C2" s="141"/>
    </row>
    <row r="3" spans="1:3">
      <c r="A3" s="141" t="str">
        <f>"Evaluation Criteria"&amp;" "&amp;""</f>
        <v xml:space="preserve">Evaluation Criteria </v>
      </c>
      <c r="B3" s="141"/>
      <c r="C3" s="141"/>
    </row>
    <row r="4" spans="1:3">
      <c r="A4" s="141" t="str">
        <f>""</f>
        <v/>
      </c>
      <c r="B4" s="141"/>
      <c r="C4" s="141"/>
    </row>
    <row r="5" spans="1:3">
      <c r="A5" s="1" t="str">
        <f>"Note: Experience shows that quantifying decision criteria can be very helpful, particularly for combining several decision criteria."</f>
        <v>Note: Experience shows that quantifying decision criteria can be very helpful, particularly for combining several decision criteria.</v>
      </c>
    </row>
    <row r="6" spans="1:3">
      <c r="A6" s="1" t="str">
        <f>"However, it is important to ensure that the ratings and weights reflect human judgments."</f>
        <v>However, it is important to ensure that the ratings and weights reflect human judgments.</v>
      </c>
    </row>
    <row r="8" spans="1:3">
      <c r="A8" s="140" t="str">
        <f>"Descriptions of Evaluation Criteria"</f>
        <v>Descriptions of Evaluation Criteria</v>
      </c>
      <c r="B8" s="140"/>
    </row>
    <row r="9" spans="1:3">
      <c r="A9" s="1" t="str">
        <f>" "</f>
        <v xml:space="preserve"> </v>
      </c>
    </row>
    <row r="10" spans="1:3">
      <c r="A10" s="2" t="str">
        <f>Labels!B11</f>
        <v>Criteria Description</v>
      </c>
      <c r="B10" s="113"/>
    </row>
    <row r="11" spans="1:3">
      <c r="A11" s="3" t="str">
        <f>"   "&amp;Labels!B34</f>
        <v xml:space="preserve">   Experience</v>
      </c>
      <c r="B11" s="114"/>
    </row>
    <row r="12" spans="1:3">
      <c r="A12" s="4" t="str">
        <f>"      "&amp;Labels!B35</f>
        <v xml:space="preserve">      Industry</v>
      </c>
      <c r="B12" s="115" t="s">
        <v>135</v>
      </c>
    </row>
    <row r="13" spans="1:3" ht="22.5">
      <c r="A13" s="4" t="str">
        <f>"      "&amp;Labels!B36</f>
        <v xml:space="preserve">      Functional Focus</v>
      </c>
      <c r="B13" s="115" t="s">
        <v>144</v>
      </c>
    </row>
    <row r="14" spans="1:3" ht="22.5">
      <c r="A14" s="4" t="str">
        <f>"      "&amp;Labels!B37</f>
        <v xml:space="preserve">      Functional Breadth</v>
      </c>
      <c r="B14" s="115" t="s">
        <v>143</v>
      </c>
    </row>
    <row r="15" spans="1:3" ht="22.5">
      <c r="A15" s="4" t="str">
        <f>"      "&amp;Labels!B38</f>
        <v xml:space="preserve">      Job Scope</v>
      </c>
      <c r="B15" s="115" t="s">
        <v>98</v>
      </c>
    </row>
    <row r="16" spans="1:3">
      <c r="A16" s="4" t="str">
        <f>"      "&amp;Labels!B39</f>
        <v xml:space="preserve">      Job Progression</v>
      </c>
      <c r="B16" s="115" t="s">
        <v>41</v>
      </c>
    </row>
    <row r="17" spans="1:2" ht="22.5">
      <c r="A17" s="4" t="str">
        <f>"      "&amp;Labels!B40</f>
        <v xml:space="preserve">      Inside/Outside Candidate</v>
      </c>
      <c r="B17" s="115" t="s">
        <v>113</v>
      </c>
    </row>
    <row r="18" spans="1:2">
      <c r="A18" s="4" t="str">
        <f>"      "&amp;Labels!B41</f>
        <v xml:space="preserve">      Education - Professional</v>
      </c>
      <c r="B18" s="115" t="s">
        <v>177</v>
      </c>
    </row>
    <row r="19" spans="1:2">
      <c r="A19" s="4" t="str">
        <f>"      "&amp;Labels!B42</f>
        <v xml:space="preserve">      Education - Breadth</v>
      </c>
      <c r="B19" s="115" t="s">
        <v>183</v>
      </c>
    </row>
    <row r="20" spans="1:2">
      <c r="A20" s="3" t="str">
        <f>"   "&amp;Labels!B43</f>
        <v xml:space="preserve">   Accomplishments</v>
      </c>
      <c r="B20" s="114"/>
    </row>
    <row r="21" spans="1:2" ht="22.5">
      <c r="A21" s="4" t="str">
        <f>"      "&amp;Labels!B44</f>
        <v xml:space="preserve">      Assigned Contributions</v>
      </c>
      <c r="B21" s="115" t="s">
        <v>145</v>
      </c>
    </row>
    <row r="22" spans="1:2" ht="22.5">
      <c r="A22" s="4" t="str">
        <f>"      "&amp;Labels!B45</f>
        <v xml:space="preserve">      Original Contributions</v>
      </c>
      <c r="B22" s="115" t="s">
        <v>100</v>
      </c>
    </row>
    <row r="23" spans="1:2">
      <c r="A23" s="4" t="str">
        <f>"      "&amp;Labels!B46</f>
        <v xml:space="preserve">      Outstanding Contributions</v>
      </c>
      <c r="B23" s="115" t="s">
        <v>142</v>
      </c>
    </row>
    <row r="24" spans="1:2">
      <c r="A24" s="3" t="str">
        <f>"   "&amp;Labels!B47</f>
        <v xml:space="preserve">   Team Style</v>
      </c>
      <c r="B24" s="114"/>
    </row>
    <row r="25" spans="1:2">
      <c r="A25" s="4" t="str">
        <f>"      "&amp;Labels!B48</f>
        <v xml:space="preserve">      Works well with Others</v>
      </c>
      <c r="B25" s="115" t="s">
        <v>51</v>
      </c>
    </row>
    <row r="26" spans="1:2" ht="22.5">
      <c r="A26" s="4" t="str">
        <f>"      "&amp;Labels!B49</f>
        <v xml:space="preserve">      Accepts Conflict of Ideas</v>
      </c>
      <c r="B26" s="115" t="s">
        <v>43</v>
      </c>
    </row>
    <row r="27" spans="1:2">
      <c r="A27" s="4" t="str">
        <f>"      "&amp;Labels!B50</f>
        <v xml:space="preserve">      Manages Conflict of People</v>
      </c>
      <c r="B27" s="115" t="s">
        <v>128</v>
      </c>
    </row>
    <row r="28" spans="1:2">
      <c r="A28" s="4" t="str">
        <f>"      "&amp;Labels!B51</f>
        <v xml:space="preserve">      Accepts Valid Criticism</v>
      </c>
      <c r="B28" s="115" t="s">
        <v>45</v>
      </c>
    </row>
    <row r="29" spans="1:2">
      <c r="A29" s="4" t="str">
        <f>"      "&amp;Labels!B52</f>
        <v xml:space="preserve">      Forms Own Opinions</v>
      </c>
      <c r="B29" s="115" t="s">
        <v>21</v>
      </c>
    </row>
    <row r="30" spans="1:2">
      <c r="A30" s="4" t="str">
        <f>"      "&amp;Labels!B53</f>
        <v xml:space="preserve">      Leadership</v>
      </c>
      <c r="B30" s="115" t="s">
        <v>48</v>
      </c>
    </row>
    <row r="31" spans="1:2">
      <c r="A31" s="3" t="str">
        <f>"   "&amp;Labels!B54</f>
        <v xml:space="preserve">   Basic Competencies</v>
      </c>
      <c r="B31" s="114"/>
    </row>
    <row r="32" spans="1:2" ht="22.5">
      <c r="A32" s="4" t="str">
        <f>"      "&amp;Labels!B55</f>
        <v xml:space="preserve">      Sense of Fairness</v>
      </c>
      <c r="B32" s="115" t="s">
        <v>46</v>
      </c>
    </row>
    <row r="33" spans="1:2" ht="22.5">
      <c r="A33" s="4" t="str">
        <f>"      "&amp;Labels!B56</f>
        <v xml:space="preserve">      Cognitive Ability</v>
      </c>
      <c r="B33" s="115" t="s">
        <v>25</v>
      </c>
    </row>
    <row r="34" spans="1:2" ht="21">
      <c r="A34" s="3" t="str">
        <f>"   "&amp;Labels!B57</f>
        <v xml:space="preserve">   Compensation</v>
      </c>
      <c r="B34" s="116" t="s">
        <v>179</v>
      </c>
    </row>
    <row r="35" spans="1:2">
      <c r="A35" s="5" t="str">
        <f>"   "&amp;Labels!B58</f>
        <v xml:space="preserve">   Location</v>
      </c>
      <c r="B35" s="117" t="s">
        <v>71</v>
      </c>
    </row>
    <row r="38" spans="1:2" collapsed="1">
      <c r="A38" s="140" t="str">
        <f>"What Criteria Do Not Mean - Mistakes to Avoid"</f>
        <v>What Criteria Do Not Mean - Mistakes to Avoid</v>
      </c>
      <c r="B38" s="140"/>
    </row>
    <row r="39" spans="1:2" hidden="1" outlineLevel="1">
      <c r="A39" s="1" t="str">
        <f>" "</f>
        <v xml:space="preserve"> </v>
      </c>
    </row>
    <row r="40" spans="1:2" hidden="1" outlineLevel="1">
      <c r="A40" s="2" t="str">
        <f>Labels!B11</f>
        <v>Criteria Description</v>
      </c>
      <c r="B40" s="113"/>
    </row>
    <row r="41" spans="1:2" hidden="1" outlineLevel="1">
      <c r="A41" s="3" t="str">
        <f>"   "&amp;Labels!B34</f>
        <v xml:space="preserve">   Experience</v>
      </c>
      <c r="B41" s="114"/>
    </row>
    <row r="42" spans="1:2" hidden="1" outlineLevel="1">
      <c r="A42" s="4" t="str">
        <f>"      "&amp;Labels!B35</f>
        <v xml:space="preserve">      Industry</v>
      </c>
      <c r="B42" s="115" t="s">
        <v>97</v>
      </c>
    </row>
    <row r="43" spans="1:2" ht="22.5" hidden="1" outlineLevel="1">
      <c r="A43" s="4" t="str">
        <f>"      "&amp;Labels!B36</f>
        <v xml:space="preserve">      Functional Focus</v>
      </c>
      <c r="B43" s="115" t="s">
        <v>6</v>
      </c>
    </row>
    <row r="44" spans="1:2" hidden="1" outlineLevel="1">
      <c r="A44" s="4" t="str">
        <f>"      "&amp;Labels!B37</f>
        <v xml:space="preserve">      Functional Breadth</v>
      </c>
      <c r="B44" s="115" t="str">
        <f>" "</f>
        <v xml:space="preserve"> </v>
      </c>
    </row>
    <row r="45" spans="1:2" ht="22.5" hidden="1" outlineLevel="1">
      <c r="A45" s="4" t="str">
        <f>"      "&amp;Labels!B38</f>
        <v xml:space="preserve">      Job Scope</v>
      </c>
      <c r="B45" s="115" t="s">
        <v>86</v>
      </c>
    </row>
    <row r="46" spans="1:2" ht="22.5" hidden="1" outlineLevel="1">
      <c r="A46" s="4" t="str">
        <f>"      "&amp;Labels!B39</f>
        <v xml:space="preserve">      Job Progression</v>
      </c>
      <c r="B46" s="115" t="s">
        <v>141</v>
      </c>
    </row>
    <row r="47" spans="1:2" hidden="1" outlineLevel="1">
      <c r="A47" s="4" t="str">
        <f>"      "&amp;Labels!B40</f>
        <v xml:space="preserve">      Inside/Outside Candidate</v>
      </c>
      <c r="B47" s="115" t="str">
        <f>" "</f>
        <v xml:space="preserve"> </v>
      </c>
    </row>
    <row r="48" spans="1:2" ht="33.75" hidden="1" outlineLevel="1">
      <c r="A48" s="4" t="str">
        <f>"      "&amp;Labels!B41</f>
        <v xml:space="preserve">      Education - Professional</v>
      </c>
      <c r="B48" s="115" t="s">
        <v>161</v>
      </c>
    </row>
    <row r="49" spans="1:2" hidden="1" outlineLevel="1">
      <c r="A49" s="4" t="str">
        <f>"      "&amp;Labels!B42</f>
        <v xml:space="preserve">      Education - Breadth</v>
      </c>
      <c r="B49" s="115" t="s">
        <v>139</v>
      </c>
    </row>
    <row r="50" spans="1:2" hidden="1" outlineLevel="1">
      <c r="A50" s="3" t="str">
        <f>"   "&amp;Labels!B43</f>
        <v xml:space="preserve">   Accomplishments</v>
      </c>
      <c r="B50" s="114"/>
    </row>
    <row r="51" spans="1:2" hidden="1" outlineLevel="1">
      <c r="A51" s="4" t="str">
        <f>"      "&amp;Labels!B44</f>
        <v xml:space="preserve">      Assigned Contributions</v>
      </c>
      <c r="B51" s="115" t="str">
        <f>" "</f>
        <v xml:space="preserve"> </v>
      </c>
    </row>
    <row r="52" spans="1:2" hidden="1" outlineLevel="1">
      <c r="A52" s="4" t="str">
        <f>"      "&amp;Labels!B45</f>
        <v xml:space="preserve">      Original Contributions</v>
      </c>
      <c r="B52" s="115" t="str">
        <f>" "</f>
        <v xml:space="preserve"> </v>
      </c>
    </row>
    <row r="53" spans="1:2" hidden="1" outlineLevel="1">
      <c r="A53" s="4" t="str">
        <f>"      "&amp;Labels!B46</f>
        <v xml:space="preserve">      Outstanding Contributions</v>
      </c>
      <c r="B53" s="115" t="str">
        <f>" "</f>
        <v xml:space="preserve"> </v>
      </c>
    </row>
    <row r="54" spans="1:2" hidden="1" outlineLevel="1">
      <c r="A54" s="3" t="str">
        <f>"   "&amp;Labels!B47</f>
        <v xml:space="preserve">   Team Style</v>
      </c>
      <c r="B54" s="114"/>
    </row>
    <row r="55" spans="1:2" ht="33.75" hidden="1" outlineLevel="1">
      <c r="A55" s="4" t="str">
        <f>"      "&amp;Labels!B48</f>
        <v xml:space="preserve">      Works well with Others</v>
      </c>
      <c r="B55" s="115" t="s">
        <v>49</v>
      </c>
    </row>
    <row r="56" spans="1:2" ht="33.75" hidden="1" outlineLevel="1">
      <c r="A56" s="4" t="str">
        <f>"      "&amp;Labels!B49</f>
        <v xml:space="preserve">      Accepts Conflict of Ideas</v>
      </c>
      <c r="B56" s="115" t="s">
        <v>55</v>
      </c>
    </row>
    <row r="57" spans="1:2" ht="33.75" hidden="1" outlineLevel="1">
      <c r="A57" s="4" t="str">
        <f>"      "&amp;Labels!B50</f>
        <v xml:space="preserve">      Manages Conflict of People</v>
      </c>
      <c r="B57" s="115" t="s">
        <v>78</v>
      </c>
    </row>
    <row r="58" spans="1:2" ht="22.5" hidden="1" outlineLevel="1">
      <c r="A58" s="4" t="str">
        <f>"      "&amp;Labels!B51</f>
        <v xml:space="preserve">      Accepts Valid Criticism</v>
      </c>
      <c r="B58" s="115" t="s">
        <v>108</v>
      </c>
    </row>
    <row r="59" spans="1:2" ht="22.5" hidden="1" outlineLevel="1">
      <c r="A59" s="4" t="str">
        <f>"      "&amp;Labels!B52</f>
        <v xml:space="preserve">      Forms Own Opinions</v>
      </c>
      <c r="B59" s="115" t="s">
        <v>169</v>
      </c>
    </row>
    <row r="60" spans="1:2" ht="22.5" hidden="1" outlineLevel="1">
      <c r="A60" s="4" t="str">
        <f>"      "&amp;Labels!B53</f>
        <v xml:space="preserve">      Leadership</v>
      </c>
      <c r="B60" s="115" t="s">
        <v>119</v>
      </c>
    </row>
    <row r="61" spans="1:2" hidden="1" outlineLevel="1">
      <c r="A61" s="3" t="str">
        <f>"   "&amp;Labels!B54</f>
        <v xml:space="preserve">   Basic Competencies</v>
      </c>
      <c r="B61" s="114"/>
    </row>
    <row r="62" spans="1:2" ht="33.75" hidden="1" outlineLevel="1">
      <c r="A62" s="4" t="str">
        <f>"      "&amp;Labels!B55</f>
        <v xml:space="preserve">      Sense of Fairness</v>
      </c>
      <c r="B62" s="115" t="s">
        <v>33</v>
      </c>
    </row>
    <row r="63" spans="1:2" hidden="1" outlineLevel="1">
      <c r="A63" s="4" t="str">
        <f>"      "&amp;Labels!B56</f>
        <v xml:space="preserve">      Cognitive Ability</v>
      </c>
      <c r="B63" s="115" t="str">
        <f>" "</f>
        <v xml:space="preserve"> </v>
      </c>
    </row>
    <row r="64" spans="1:2" ht="21" hidden="1" outlineLevel="1">
      <c r="A64" s="3" t="str">
        <f>"   "&amp;Labels!B57</f>
        <v xml:space="preserve">   Compensation</v>
      </c>
      <c r="B64" s="116" t="s">
        <v>10</v>
      </c>
    </row>
    <row r="65" spans="1:2" hidden="1" outlineLevel="1">
      <c r="A65" s="5" t="str">
        <f>"   "&amp;Labels!B58</f>
        <v xml:space="preserve">   Location</v>
      </c>
      <c r="B65" s="117" t="s">
        <v>101</v>
      </c>
    </row>
    <row r="66" spans="1:2" hidden="1" outlineLevel="1"/>
    <row r="67" spans="1:2" hidden="1" outlineLevel="1" collapsed="1"/>
    <row r="68" spans="1:2" collapsed="1"/>
  </sheetData>
  <mergeCells count="6">
    <mergeCell ref="A38:B38"/>
    <mergeCell ref="A1:C1"/>
    <mergeCell ref="A2:C2"/>
    <mergeCell ref="A3:C3"/>
    <mergeCell ref="A4:C4"/>
    <mergeCell ref="A8:B8"/>
  </mergeCells>
  <pageMargins left="0.25" right="0.25" top="0.5" bottom="0.5" header="0.5" footer="0.5"/>
  <pageSetup paperSize="9" fitToHeight="32767" orientation="landscape" horizontalDpi="0" verticalDpi="0" copies="0"/>
  <headerFooter alignWithMargins="0"/>
  <legacyDrawing r:id="rId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G74"/>
  <sheetViews>
    <sheetView zoomScaleNormal="100" workbookViewId="0">
      <selection sqref="A1:C1"/>
    </sheetView>
  </sheetViews>
  <sheetFormatPr defaultRowHeight="12.75" customHeight="1"/>
  <cols>
    <col min="1" max="1" width="23.7109375" customWidth="1"/>
    <col min="2" max="2" width="10.42578125" customWidth="1"/>
    <col min="3" max="3" width="19.140625" customWidth="1"/>
    <col min="4" max="4" width="11.42578125" customWidth="1"/>
    <col min="5" max="5" width="8.42578125" customWidth="1"/>
    <col min="6" max="6" width="14.28515625" customWidth="1"/>
    <col min="7" max="7" width="9.28515625" customWidth="1"/>
  </cols>
  <sheetData>
    <row r="1" spans="1:7" ht="12.75" customHeight="1">
      <c r="A1" s="141" t="str">
        <f>"Employment Candidates"</f>
        <v>Employment Candidates</v>
      </c>
      <c r="B1" s="141"/>
      <c r="C1" s="141"/>
    </row>
    <row r="2" spans="1:7" ht="12.75" customHeight="1">
      <c r="A2" s="141" t="str">
        <f>"Position Title: "&amp;'Open Position'!B7</f>
        <v>Position Title: Marketing Manager</v>
      </c>
      <c r="B2" s="141"/>
      <c r="C2" s="141"/>
    </row>
    <row r="3" spans="1:7" ht="12.75" customHeight="1">
      <c r="A3" s="141" t="str">
        <f>"Rating System"&amp;" "&amp;""</f>
        <v xml:space="preserve">Rating System </v>
      </c>
      <c r="B3" s="141"/>
      <c r="C3" s="141"/>
    </row>
    <row r="4" spans="1:7" ht="12.75" customHeight="1">
      <c r="A4" s="141" t="str">
        <f>""</f>
        <v/>
      </c>
      <c r="B4" s="141"/>
      <c r="C4" s="141"/>
    </row>
    <row r="5" spans="1:7" ht="12.75" customHeight="1">
      <c r="A5" s="140" t="str">
        <f>"Normalized Weights, All Job Types"</f>
        <v>Normalized Weights, All Job Types</v>
      </c>
      <c r="B5" s="140"/>
      <c r="C5" s="140"/>
    </row>
    <row r="6" spans="1:7" ht="12.75" customHeight="1">
      <c r="A6" s="1" t="str">
        <f>" "</f>
        <v xml:space="preserve"> </v>
      </c>
    </row>
    <row r="7" spans="1:7" ht="12.75" customHeight="1">
      <c r="B7" s="6" t="str">
        <f>Labels!B61</f>
        <v>Entry Level</v>
      </c>
      <c r="C7" s="7" t="str">
        <f>Labels!B62</f>
        <v>Indovidual Contributor</v>
      </c>
      <c r="D7" s="7" t="str">
        <f>Labels!B63</f>
        <v>Professional</v>
      </c>
      <c r="E7" s="7" t="str">
        <f>Labels!B64</f>
        <v>Manager</v>
      </c>
      <c r="F7" s="7" t="str">
        <f>Labels!B65</f>
        <v>Functional Head</v>
      </c>
      <c r="G7" s="8" t="str">
        <f>Labels!B66</f>
        <v>Executive</v>
      </c>
    </row>
    <row r="8" spans="1:7" ht="12.75" customHeight="1">
      <c r="A8" s="2" t="str">
        <f>Labels!B20</f>
        <v>General Normalized Weights</v>
      </c>
      <c r="B8" s="9"/>
      <c r="C8" s="9"/>
      <c r="D8" s="9"/>
      <c r="E8" s="9"/>
      <c r="F8" s="9"/>
      <c r="G8" s="10"/>
    </row>
    <row r="9" spans="1:7" ht="12.75" customHeight="1">
      <c r="A9" s="3" t="str">
        <f>"   "&amp;Labels!B34</f>
        <v xml:space="preserve">   Experience</v>
      </c>
      <c r="B9" s="11"/>
      <c r="C9" s="11"/>
      <c r="D9" s="11"/>
      <c r="E9" s="11"/>
      <c r="F9" s="11"/>
      <c r="G9" s="12"/>
    </row>
    <row r="10" spans="1:7" ht="12.75" customHeight="1">
      <c r="A10" s="4" t="str">
        <f>"      "&amp;Labels!B35</f>
        <v xml:space="preserve">      Industry</v>
      </c>
      <c r="B10" s="13">
        <f t="shared" ref="B10:G10" si="0">B46/B74</f>
        <v>1.6129032258064516E-2</v>
      </c>
      <c r="C10" s="13">
        <f t="shared" si="0"/>
        <v>2.2727272727272728E-2</v>
      </c>
      <c r="D10" s="13">
        <f t="shared" si="0"/>
        <v>2.8571428571428571E-2</v>
      </c>
      <c r="E10" s="13">
        <f t="shared" si="0"/>
        <v>3.3613445378151259E-2</v>
      </c>
      <c r="F10" s="13">
        <f t="shared" si="0"/>
        <v>3.7037037037037035E-2</v>
      </c>
      <c r="G10" s="14">
        <f t="shared" si="0"/>
        <v>0.04</v>
      </c>
    </row>
    <row r="11" spans="1:7" ht="12.75" customHeight="1">
      <c r="A11" s="4" t="str">
        <f>"      "&amp;Labels!B36</f>
        <v xml:space="preserve">      Functional Focus</v>
      </c>
      <c r="B11" s="13">
        <f t="shared" ref="B11:G11" si="1">B47/B74</f>
        <v>1.6129032258064516E-2</v>
      </c>
      <c r="C11" s="13">
        <f t="shared" si="1"/>
        <v>4.5454545454545456E-2</v>
      </c>
      <c r="D11" s="13">
        <f t="shared" si="1"/>
        <v>4.7619047619047616E-2</v>
      </c>
      <c r="E11" s="13">
        <f t="shared" si="1"/>
        <v>5.0420168067226892E-2</v>
      </c>
      <c r="F11" s="13">
        <f t="shared" si="1"/>
        <v>5.185185185185185E-2</v>
      </c>
      <c r="G11" s="14">
        <f t="shared" si="1"/>
        <v>0.04</v>
      </c>
    </row>
    <row r="12" spans="1:7" ht="12.75" customHeight="1">
      <c r="A12" s="4" t="str">
        <f>"      "&amp;Labels!B37</f>
        <v xml:space="preserve">      Functional Breadth</v>
      </c>
      <c r="B12" s="13">
        <f t="shared" ref="B12:G12" si="2">B48/B74</f>
        <v>0</v>
      </c>
      <c r="C12" s="13">
        <f t="shared" si="2"/>
        <v>1.1363636363636364E-2</v>
      </c>
      <c r="D12" s="13">
        <f t="shared" si="2"/>
        <v>9.5238095238095247E-3</v>
      </c>
      <c r="E12" s="13">
        <f t="shared" si="2"/>
        <v>2.5210084033613446E-2</v>
      </c>
      <c r="F12" s="13">
        <f t="shared" si="2"/>
        <v>4.4444444444444446E-2</v>
      </c>
      <c r="G12" s="14">
        <f t="shared" si="2"/>
        <v>5.3333333333333337E-2</v>
      </c>
    </row>
    <row r="13" spans="1:7" ht="12.75" customHeight="1">
      <c r="A13" s="4" t="str">
        <f>"      "&amp;Labels!B38</f>
        <v xml:space="preserve">      Job Scope</v>
      </c>
      <c r="B13" s="13">
        <f t="shared" ref="B13:G13" si="3">B49/B74</f>
        <v>1.6129032258064516E-2</v>
      </c>
      <c r="C13" s="13">
        <f t="shared" si="3"/>
        <v>3.4090909090909088E-2</v>
      </c>
      <c r="D13" s="13">
        <f t="shared" si="3"/>
        <v>3.8095238095238099E-2</v>
      </c>
      <c r="E13" s="13">
        <f t="shared" si="3"/>
        <v>4.2016806722689079E-2</v>
      </c>
      <c r="F13" s="13">
        <f t="shared" si="3"/>
        <v>4.4444444444444446E-2</v>
      </c>
      <c r="G13" s="14">
        <f t="shared" si="3"/>
        <v>5.3333333333333337E-2</v>
      </c>
    </row>
    <row r="14" spans="1:7" ht="12.75" customHeight="1">
      <c r="A14" s="4" t="str">
        <f>"      "&amp;Labels!B39</f>
        <v xml:space="preserve">      Job Progression</v>
      </c>
      <c r="B14" s="13">
        <f t="shared" ref="B14:G14" si="4">B50/B74</f>
        <v>0</v>
      </c>
      <c r="C14" s="13">
        <f t="shared" si="4"/>
        <v>5.6818181818181816E-2</v>
      </c>
      <c r="D14" s="13">
        <f t="shared" si="4"/>
        <v>4.7619047619047616E-2</v>
      </c>
      <c r="E14" s="13">
        <f t="shared" si="4"/>
        <v>4.2016806722689079E-2</v>
      </c>
      <c r="F14" s="13">
        <f t="shared" si="4"/>
        <v>4.4444444444444446E-2</v>
      </c>
      <c r="G14" s="14">
        <f t="shared" si="4"/>
        <v>5.3333333333333337E-2</v>
      </c>
    </row>
    <row r="15" spans="1:7" ht="12.75" customHeight="1">
      <c r="A15" s="4" t="str">
        <f>"      "&amp;Labels!B40</f>
        <v xml:space="preserve">      Inside/Outside Candidate</v>
      </c>
      <c r="B15" s="13">
        <f t="shared" ref="B15:G15" si="5">B51/B74</f>
        <v>1.6129032258064516E-2</v>
      </c>
      <c r="C15" s="13">
        <f t="shared" si="5"/>
        <v>3.4090909090909088E-2</v>
      </c>
      <c r="D15" s="13">
        <f t="shared" si="5"/>
        <v>3.8095238095238099E-2</v>
      </c>
      <c r="E15" s="13">
        <f t="shared" si="5"/>
        <v>4.2016806722689079E-2</v>
      </c>
      <c r="F15" s="13">
        <f t="shared" si="5"/>
        <v>2.9629629629629631E-2</v>
      </c>
      <c r="G15" s="14">
        <f t="shared" si="5"/>
        <v>1.3333333333333334E-2</v>
      </c>
    </row>
    <row r="16" spans="1:7" ht="12.75" customHeight="1">
      <c r="A16" s="4" t="str">
        <f>"      "&amp;Labels!B41</f>
        <v xml:space="preserve">      Education - Professional</v>
      </c>
      <c r="B16" s="13">
        <f t="shared" ref="B16:G16" si="6">B52/B74</f>
        <v>8.0645161290322578E-2</v>
      </c>
      <c r="C16" s="13">
        <f t="shared" si="6"/>
        <v>5.6818181818181816E-2</v>
      </c>
      <c r="D16" s="13">
        <f t="shared" si="6"/>
        <v>4.7619047619047616E-2</v>
      </c>
      <c r="E16" s="13">
        <f t="shared" si="6"/>
        <v>4.2016806722689079E-2</v>
      </c>
      <c r="F16" s="13">
        <f t="shared" si="6"/>
        <v>3.7037037037037035E-2</v>
      </c>
      <c r="G16" s="14">
        <f t="shared" si="6"/>
        <v>3.3333333333333333E-2</v>
      </c>
    </row>
    <row r="17" spans="1:7" ht="12.75" customHeight="1">
      <c r="A17" s="4" t="str">
        <f>"      "&amp;Labels!B42</f>
        <v xml:space="preserve">      Education - Breadth</v>
      </c>
      <c r="B17" s="13">
        <f t="shared" ref="B17:G17" si="7">B53/B74</f>
        <v>4.8387096774193547E-2</v>
      </c>
      <c r="C17" s="13">
        <f t="shared" si="7"/>
        <v>4.5454545454545456E-2</v>
      </c>
      <c r="D17" s="13">
        <f t="shared" si="7"/>
        <v>4.7619047619047616E-2</v>
      </c>
      <c r="E17" s="13">
        <f t="shared" si="7"/>
        <v>5.0420168067226892E-2</v>
      </c>
      <c r="F17" s="13">
        <f t="shared" si="7"/>
        <v>5.185185185185185E-2</v>
      </c>
      <c r="G17" s="14">
        <f t="shared" si="7"/>
        <v>5.3333333333333337E-2</v>
      </c>
    </row>
    <row r="18" spans="1:7" ht="12.75" customHeight="1">
      <c r="A18" s="3" t="str">
        <f>"      "&amp;Labels!C34</f>
        <v xml:space="preserve">      Subtotal</v>
      </c>
      <c r="B18" s="11">
        <f t="shared" ref="B18:G18" si="8">B54/B74</f>
        <v>0.19354838709677419</v>
      </c>
      <c r="C18" s="11">
        <f t="shared" si="8"/>
        <v>0.30681818181818182</v>
      </c>
      <c r="D18" s="11">
        <f t="shared" si="8"/>
        <v>0.30476190476190479</v>
      </c>
      <c r="E18" s="11">
        <f t="shared" si="8"/>
        <v>0.32773109243697479</v>
      </c>
      <c r="F18" s="11">
        <f t="shared" si="8"/>
        <v>0.34074074074074073</v>
      </c>
      <c r="G18" s="12">
        <f t="shared" si="8"/>
        <v>0.34</v>
      </c>
    </row>
    <row r="19" spans="1:7" ht="12.75" customHeight="1">
      <c r="A19" s="3" t="str">
        <f>"   "&amp;Labels!B43</f>
        <v xml:space="preserve">   Accomplishments</v>
      </c>
      <c r="B19" s="11"/>
      <c r="C19" s="11"/>
      <c r="D19" s="11"/>
      <c r="E19" s="11"/>
      <c r="F19" s="11"/>
      <c r="G19" s="12"/>
    </row>
    <row r="20" spans="1:7" ht="12.75" customHeight="1">
      <c r="A20" s="4" t="str">
        <f>"      "&amp;Labels!B44</f>
        <v xml:space="preserve">      Assigned Contributions</v>
      </c>
      <c r="B20" s="13">
        <f t="shared" ref="B20:G20" si="9">B56/B74</f>
        <v>6.4516129032258063E-2</v>
      </c>
      <c r="C20" s="13">
        <f t="shared" si="9"/>
        <v>5.6818181818181816E-2</v>
      </c>
      <c r="D20" s="13">
        <f t="shared" si="9"/>
        <v>4.7619047619047616E-2</v>
      </c>
      <c r="E20" s="13">
        <f t="shared" si="9"/>
        <v>4.2016806722689079E-2</v>
      </c>
      <c r="F20" s="13">
        <f t="shared" si="9"/>
        <v>3.7037037037037035E-2</v>
      </c>
      <c r="G20" s="14">
        <f t="shared" si="9"/>
        <v>3.3333333333333333E-2</v>
      </c>
    </row>
    <row r="21" spans="1:7" ht="12.75" customHeight="1">
      <c r="A21" s="4" t="str">
        <f>"      "&amp;Labels!B45</f>
        <v xml:space="preserve">      Original Contributions</v>
      </c>
      <c r="B21" s="13">
        <f t="shared" ref="B21:G21" si="10">B57/B74</f>
        <v>3.2258064516129031E-2</v>
      </c>
      <c r="C21" s="13">
        <f t="shared" si="10"/>
        <v>2.2727272727272728E-2</v>
      </c>
      <c r="D21" s="13">
        <f t="shared" si="10"/>
        <v>4.7619047619047616E-2</v>
      </c>
      <c r="E21" s="13">
        <f t="shared" si="10"/>
        <v>4.2016806722689079E-2</v>
      </c>
      <c r="F21" s="13">
        <f t="shared" si="10"/>
        <v>4.4444444444444446E-2</v>
      </c>
      <c r="G21" s="14">
        <f t="shared" si="10"/>
        <v>0.04</v>
      </c>
    </row>
    <row r="22" spans="1:7" ht="12.75" customHeight="1">
      <c r="A22" s="4" t="str">
        <f>"      "&amp;Labels!B46</f>
        <v xml:space="preserve">      Outstanding Contributions</v>
      </c>
      <c r="B22" s="13">
        <f t="shared" ref="B22:G22" si="11">B58/B74</f>
        <v>8.0645161290322578E-2</v>
      </c>
      <c r="C22" s="13">
        <f t="shared" si="11"/>
        <v>5.6818181818181816E-2</v>
      </c>
      <c r="D22" s="13">
        <f t="shared" si="11"/>
        <v>4.7619047619047616E-2</v>
      </c>
      <c r="E22" s="13">
        <f t="shared" si="11"/>
        <v>5.0420168067226892E-2</v>
      </c>
      <c r="F22" s="13">
        <f t="shared" si="11"/>
        <v>5.185185185185185E-2</v>
      </c>
      <c r="G22" s="14">
        <f t="shared" si="11"/>
        <v>4.6666666666666669E-2</v>
      </c>
    </row>
    <row r="23" spans="1:7" ht="12.75" customHeight="1">
      <c r="A23" s="3" t="str">
        <f>"      "&amp;Labels!C43</f>
        <v xml:space="preserve">      Subtotal</v>
      </c>
      <c r="B23" s="11">
        <f t="shared" ref="B23:G23" si="12">B59/B74</f>
        <v>0.17741935483870969</v>
      </c>
      <c r="C23" s="11">
        <f t="shared" si="12"/>
        <v>0.13636363636363635</v>
      </c>
      <c r="D23" s="11">
        <f t="shared" si="12"/>
        <v>0.14285714285714285</v>
      </c>
      <c r="E23" s="11">
        <f t="shared" si="12"/>
        <v>0.13445378151260504</v>
      </c>
      <c r="F23" s="11">
        <f t="shared" si="12"/>
        <v>0.13333333333333333</v>
      </c>
      <c r="G23" s="12">
        <f t="shared" si="12"/>
        <v>0.12</v>
      </c>
    </row>
    <row r="24" spans="1:7" ht="12.75" customHeight="1">
      <c r="A24" s="3" t="str">
        <f>"   "&amp;Labels!B47</f>
        <v xml:space="preserve">   Team Style</v>
      </c>
      <c r="B24" s="11"/>
      <c r="C24" s="11"/>
      <c r="D24" s="11"/>
      <c r="E24" s="11"/>
      <c r="F24" s="11"/>
      <c r="G24" s="12"/>
    </row>
    <row r="25" spans="1:7" ht="12.75" customHeight="1">
      <c r="A25" s="4" t="str">
        <f>"      "&amp;Labels!B48</f>
        <v xml:space="preserve">      Works well with Others</v>
      </c>
      <c r="B25" s="13">
        <f t="shared" ref="B25:G25" si="13">B61/B74</f>
        <v>8.0645161290322578E-2</v>
      </c>
      <c r="C25" s="13">
        <f t="shared" si="13"/>
        <v>5.6818181818181816E-2</v>
      </c>
      <c r="D25" s="13">
        <f t="shared" si="13"/>
        <v>5.7142857142857141E-2</v>
      </c>
      <c r="E25" s="13">
        <f t="shared" si="13"/>
        <v>5.0420168067226892E-2</v>
      </c>
      <c r="F25" s="13">
        <f t="shared" si="13"/>
        <v>5.185185185185185E-2</v>
      </c>
      <c r="G25" s="14">
        <f t="shared" si="13"/>
        <v>4.6666666666666669E-2</v>
      </c>
    </row>
    <row r="26" spans="1:7" ht="12.75" customHeight="1">
      <c r="A26" s="4" t="str">
        <f>"      "&amp;Labels!B49</f>
        <v xml:space="preserve">      Accepts Conflict of Ideas</v>
      </c>
      <c r="B26" s="13">
        <f t="shared" ref="B26:G26" si="14">B62/B74</f>
        <v>4.8387096774193547E-2</v>
      </c>
      <c r="C26" s="13">
        <f t="shared" si="14"/>
        <v>5.6818181818181816E-2</v>
      </c>
      <c r="D26" s="13">
        <f t="shared" si="14"/>
        <v>5.7142857142857141E-2</v>
      </c>
      <c r="E26" s="13">
        <f t="shared" si="14"/>
        <v>5.8823529411764705E-2</v>
      </c>
      <c r="F26" s="13">
        <f t="shared" si="14"/>
        <v>5.9259259259259262E-2</v>
      </c>
      <c r="G26" s="14">
        <f t="shared" si="14"/>
        <v>6.6666666666666666E-2</v>
      </c>
    </row>
    <row r="27" spans="1:7" ht="12.75" customHeight="1">
      <c r="A27" s="4" t="str">
        <f>"      "&amp;Labels!B50</f>
        <v xml:space="preserve">      Manages Conflict of People</v>
      </c>
      <c r="B27" s="13">
        <f t="shared" ref="B27:G27" si="15">B63/B74</f>
        <v>4.8387096774193547E-2</v>
      </c>
      <c r="C27" s="13">
        <f t="shared" si="15"/>
        <v>5.6818181818181816E-2</v>
      </c>
      <c r="D27" s="13">
        <f t="shared" si="15"/>
        <v>5.7142857142857141E-2</v>
      </c>
      <c r="E27" s="13">
        <f t="shared" si="15"/>
        <v>5.8823529411764705E-2</v>
      </c>
      <c r="F27" s="13">
        <f t="shared" si="15"/>
        <v>5.9259259259259262E-2</v>
      </c>
      <c r="G27" s="14">
        <f t="shared" si="15"/>
        <v>6.6666666666666666E-2</v>
      </c>
    </row>
    <row r="28" spans="1:7" ht="12.75" customHeight="1">
      <c r="A28" s="4" t="str">
        <f>"      "&amp;Labels!B51</f>
        <v xml:space="preserve">      Accepts Valid Criticism</v>
      </c>
      <c r="B28" s="13">
        <f t="shared" ref="B28:G28" si="16">B64/B74</f>
        <v>8.0645161290322578E-2</v>
      </c>
      <c r="C28" s="13">
        <f t="shared" si="16"/>
        <v>5.6818181818181816E-2</v>
      </c>
      <c r="D28" s="13">
        <f t="shared" si="16"/>
        <v>5.7142857142857141E-2</v>
      </c>
      <c r="E28" s="13">
        <f t="shared" si="16"/>
        <v>5.8823529411764705E-2</v>
      </c>
      <c r="F28" s="13">
        <f t="shared" si="16"/>
        <v>5.9259259259259262E-2</v>
      </c>
      <c r="G28" s="14">
        <f t="shared" si="16"/>
        <v>6.6666666666666666E-2</v>
      </c>
    </row>
    <row r="29" spans="1:7" ht="12.75" customHeight="1">
      <c r="A29" s="4" t="str">
        <f>"      "&amp;Labels!B52</f>
        <v xml:space="preserve">      Forms Own Opinions</v>
      </c>
      <c r="B29" s="13">
        <f t="shared" ref="B29:G29" si="17">B65/B74</f>
        <v>4.8387096774193547E-2</v>
      </c>
      <c r="C29" s="13">
        <f t="shared" si="17"/>
        <v>4.5454545454545456E-2</v>
      </c>
      <c r="D29" s="13">
        <f t="shared" si="17"/>
        <v>5.7142857142857141E-2</v>
      </c>
      <c r="E29" s="13">
        <f t="shared" si="17"/>
        <v>5.8823529411764705E-2</v>
      </c>
      <c r="F29" s="13">
        <f t="shared" si="17"/>
        <v>5.9259259259259262E-2</v>
      </c>
      <c r="G29" s="14">
        <f t="shared" si="17"/>
        <v>6.6666666666666666E-2</v>
      </c>
    </row>
    <row r="30" spans="1:7" ht="12.75" customHeight="1">
      <c r="A30" s="4" t="str">
        <f>"      "&amp;Labels!B53</f>
        <v xml:space="preserve">      Leadership</v>
      </c>
      <c r="B30" s="13">
        <f t="shared" ref="B30:G30" si="18">B66/B74</f>
        <v>3.2258064516129031E-2</v>
      </c>
      <c r="C30" s="13">
        <f t="shared" si="18"/>
        <v>4.5454545454545456E-2</v>
      </c>
      <c r="D30" s="13">
        <f t="shared" si="18"/>
        <v>5.7142857142857141E-2</v>
      </c>
      <c r="E30" s="13">
        <f t="shared" si="18"/>
        <v>5.8823529411764705E-2</v>
      </c>
      <c r="F30" s="13">
        <f t="shared" si="18"/>
        <v>5.9259259259259262E-2</v>
      </c>
      <c r="G30" s="14">
        <f t="shared" si="18"/>
        <v>6.6666666666666666E-2</v>
      </c>
    </row>
    <row r="31" spans="1:7" ht="12.75" customHeight="1">
      <c r="A31" s="3" t="str">
        <f>"      "&amp;Labels!C47</f>
        <v xml:space="preserve">      Subtotal</v>
      </c>
      <c r="B31" s="11">
        <f t="shared" ref="B31:G31" si="19">B67/B74</f>
        <v>0.33870967741935482</v>
      </c>
      <c r="C31" s="11">
        <f t="shared" si="19"/>
        <v>0.31818181818181818</v>
      </c>
      <c r="D31" s="11">
        <f t="shared" si="19"/>
        <v>0.34285714285714286</v>
      </c>
      <c r="E31" s="11">
        <f t="shared" si="19"/>
        <v>0.34453781512605042</v>
      </c>
      <c r="F31" s="11">
        <f t="shared" si="19"/>
        <v>0.34814814814814815</v>
      </c>
      <c r="G31" s="12">
        <f t="shared" si="19"/>
        <v>0.38</v>
      </c>
    </row>
    <row r="32" spans="1:7" ht="12.75" customHeight="1">
      <c r="A32" s="3" t="str">
        <f>"   "&amp;Labels!B54</f>
        <v xml:space="preserve">   Basic Competencies</v>
      </c>
      <c r="B32" s="11"/>
      <c r="C32" s="11"/>
      <c r="D32" s="11"/>
      <c r="E32" s="11"/>
      <c r="F32" s="11"/>
      <c r="G32" s="12"/>
    </row>
    <row r="33" spans="1:7" ht="12.75" customHeight="1">
      <c r="A33" s="4" t="str">
        <f>"      "&amp;Labels!B55</f>
        <v xml:space="preserve">      Sense of Fairness</v>
      </c>
      <c r="B33" s="13">
        <f t="shared" ref="B33:G33" si="20">B69/B74</f>
        <v>8.0645161290322578E-2</v>
      </c>
      <c r="C33" s="13">
        <f t="shared" si="20"/>
        <v>5.6818181818181816E-2</v>
      </c>
      <c r="D33" s="13">
        <f t="shared" si="20"/>
        <v>5.7142857142857141E-2</v>
      </c>
      <c r="E33" s="13">
        <f t="shared" si="20"/>
        <v>5.8823529411764705E-2</v>
      </c>
      <c r="F33" s="13">
        <f t="shared" si="20"/>
        <v>6.6666666666666666E-2</v>
      </c>
      <c r="G33" s="14">
        <f t="shared" si="20"/>
        <v>6.6666666666666666E-2</v>
      </c>
    </row>
    <row r="34" spans="1:7" ht="12.75" customHeight="1">
      <c r="A34" s="4" t="str">
        <f>"      "&amp;Labels!B56</f>
        <v xml:space="preserve">      Cognitive Ability</v>
      </c>
      <c r="B34" s="13">
        <f t="shared" ref="B34:G34" si="21">B70/B74</f>
        <v>6.4516129032258063E-2</v>
      </c>
      <c r="C34" s="13">
        <f t="shared" si="21"/>
        <v>5.6818181818181816E-2</v>
      </c>
      <c r="D34" s="13">
        <f t="shared" si="21"/>
        <v>4.7619047619047616E-2</v>
      </c>
      <c r="E34" s="13">
        <f t="shared" si="21"/>
        <v>4.2016806722689079E-2</v>
      </c>
      <c r="F34" s="13">
        <f t="shared" si="21"/>
        <v>3.7037037037037035E-2</v>
      </c>
      <c r="G34" s="14">
        <f t="shared" si="21"/>
        <v>3.3333333333333333E-2</v>
      </c>
    </row>
    <row r="35" spans="1:7" ht="12.75" customHeight="1">
      <c r="A35" s="3" t="str">
        <f>"      "&amp;Labels!C54</f>
        <v xml:space="preserve">      Subtotal</v>
      </c>
      <c r="B35" s="11">
        <f t="shared" ref="B35:G35" si="22">B71/B74</f>
        <v>0.14516129032258066</v>
      </c>
      <c r="C35" s="11">
        <f t="shared" si="22"/>
        <v>0.11363636363636363</v>
      </c>
      <c r="D35" s="11">
        <f t="shared" si="22"/>
        <v>0.10476190476190476</v>
      </c>
      <c r="E35" s="11">
        <f t="shared" si="22"/>
        <v>0.10084033613445378</v>
      </c>
      <c r="F35" s="11">
        <f t="shared" si="22"/>
        <v>0.1037037037037037</v>
      </c>
      <c r="G35" s="12">
        <f t="shared" si="22"/>
        <v>0.1</v>
      </c>
    </row>
    <row r="36" spans="1:7" ht="12.75" customHeight="1">
      <c r="A36" s="3" t="str">
        <f>"   "&amp;Labels!B57</f>
        <v xml:space="preserve">   Compensation</v>
      </c>
      <c r="B36" s="11">
        <f t="shared" ref="B36:G36" si="23">B72/B74</f>
        <v>9.6774193548387094E-2</v>
      </c>
      <c r="C36" s="11">
        <f t="shared" si="23"/>
        <v>6.8181818181818177E-2</v>
      </c>
      <c r="D36" s="11">
        <f t="shared" si="23"/>
        <v>5.7142857142857141E-2</v>
      </c>
      <c r="E36" s="11">
        <f t="shared" si="23"/>
        <v>5.0420168067226892E-2</v>
      </c>
      <c r="F36" s="11">
        <f t="shared" si="23"/>
        <v>4.4444444444444446E-2</v>
      </c>
      <c r="G36" s="12">
        <f t="shared" si="23"/>
        <v>0.04</v>
      </c>
    </row>
    <row r="37" spans="1:7" ht="12.75" customHeight="1">
      <c r="A37" s="3" t="str">
        <f>"   "&amp;Labels!B58</f>
        <v xml:space="preserve">   Location</v>
      </c>
      <c r="B37" s="11">
        <f t="shared" ref="B37:G37" si="24">B73/B74</f>
        <v>4.8387096774193547E-2</v>
      </c>
      <c r="C37" s="11">
        <f t="shared" si="24"/>
        <v>5.6818181818181816E-2</v>
      </c>
      <c r="D37" s="11">
        <f t="shared" si="24"/>
        <v>4.7619047619047616E-2</v>
      </c>
      <c r="E37" s="11">
        <f t="shared" si="24"/>
        <v>4.2016806722689079E-2</v>
      </c>
      <c r="F37" s="11">
        <f t="shared" si="24"/>
        <v>2.9629629629629631E-2</v>
      </c>
      <c r="G37" s="12">
        <f t="shared" si="24"/>
        <v>0.02</v>
      </c>
    </row>
    <row r="38" spans="1:7" ht="12.75" customHeight="1">
      <c r="A38" s="15" t="str">
        <f>"   "&amp;Labels!C33</f>
        <v xml:space="preserve">   Total</v>
      </c>
      <c r="B38" s="16">
        <f t="shared" ref="B38:G38" si="25">B74/B74</f>
        <v>1</v>
      </c>
      <c r="C38" s="16">
        <f t="shared" si="25"/>
        <v>1</v>
      </c>
      <c r="D38" s="16">
        <f t="shared" si="25"/>
        <v>1</v>
      </c>
      <c r="E38" s="16">
        <f t="shared" si="25"/>
        <v>1</v>
      </c>
      <c r="F38" s="16">
        <f t="shared" si="25"/>
        <v>1</v>
      </c>
      <c r="G38" s="17">
        <f t="shared" si="25"/>
        <v>1</v>
      </c>
    </row>
    <row r="41" spans="1:7" ht="12.75" customHeight="1">
      <c r="A41" s="140" t="str">
        <f>"Input Weights, All Job Types"</f>
        <v>Input Weights, All Job Types</v>
      </c>
      <c r="B41" s="140"/>
      <c r="C41" s="140"/>
    </row>
    <row r="42" spans="1:7" ht="12.75" customHeight="1">
      <c r="A42" s="1" t="str">
        <f>" "</f>
        <v xml:space="preserve"> </v>
      </c>
    </row>
    <row r="43" spans="1:7" ht="12.75" customHeight="1">
      <c r="B43" s="6" t="str">
        <f>Labels!B61</f>
        <v>Entry Level</v>
      </c>
      <c r="C43" s="7" t="str">
        <f>Labels!B62</f>
        <v>Indovidual Contributor</v>
      </c>
      <c r="D43" s="7" t="str">
        <f>Labels!B63</f>
        <v>Professional</v>
      </c>
      <c r="E43" s="7" t="str">
        <f>Labels!B64</f>
        <v>Manager</v>
      </c>
      <c r="F43" s="7" t="str">
        <f>Labels!B65</f>
        <v>Functional Head</v>
      </c>
      <c r="G43" s="8" t="str">
        <f>Labels!B66</f>
        <v>Executive</v>
      </c>
    </row>
    <row r="44" spans="1:7" ht="12.75" customHeight="1">
      <c r="A44" s="2" t="str">
        <f>Labels!B19</f>
        <v>General Weights (&gt;=0)</v>
      </c>
      <c r="B44" s="18"/>
      <c r="C44" s="18"/>
      <c r="D44" s="18"/>
      <c r="E44" s="18"/>
      <c r="F44" s="18"/>
      <c r="G44" s="19"/>
    </row>
    <row r="45" spans="1:7" ht="12.75" customHeight="1">
      <c r="A45" s="3" t="str">
        <f>"   "&amp;Labels!B34</f>
        <v xml:space="preserve">   Experience</v>
      </c>
      <c r="B45" s="20"/>
      <c r="C45" s="20"/>
      <c r="D45" s="20"/>
      <c r="E45" s="20"/>
      <c r="F45" s="20"/>
      <c r="G45" s="21"/>
    </row>
    <row r="46" spans="1:7" ht="12.75" customHeight="1">
      <c r="A46" s="4" t="str">
        <f>"      "&amp;Labels!B35</f>
        <v xml:space="preserve">      Industry</v>
      </c>
      <c r="B46" s="22">
        <v>1</v>
      </c>
      <c r="C46" s="22">
        <v>2</v>
      </c>
      <c r="D46" s="22">
        <v>3</v>
      </c>
      <c r="E46" s="22">
        <v>4</v>
      </c>
      <c r="F46" s="22">
        <f>5</f>
        <v>5</v>
      </c>
      <c r="G46" s="23">
        <v>6</v>
      </c>
    </row>
    <row r="47" spans="1:7" ht="12.75" customHeight="1">
      <c r="A47" s="4" t="str">
        <f>"      "&amp;Labels!B36</f>
        <v xml:space="preserve">      Functional Focus</v>
      </c>
      <c r="B47" s="22">
        <v>1</v>
      </c>
      <c r="C47" s="22">
        <v>4</v>
      </c>
      <c r="D47" s="22">
        <f>5</f>
        <v>5</v>
      </c>
      <c r="E47" s="22">
        <v>6</v>
      </c>
      <c r="F47" s="22">
        <v>7</v>
      </c>
      <c r="G47" s="23">
        <v>6</v>
      </c>
    </row>
    <row r="48" spans="1:7" ht="12.75" customHeight="1">
      <c r="A48" s="4" t="str">
        <f>"      "&amp;Labels!B37</f>
        <v xml:space="preserve">      Functional Breadth</v>
      </c>
      <c r="B48" s="22">
        <v>0</v>
      </c>
      <c r="C48" s="22">
        <v>1</v>
      </c>
      <c r="D48" s="22">
        <v>1</v>
      </c>
      <c r="E48" s="22">
        <v>3</v>
      </c>
      <c r="F48" s="22">
        <v>6</v>
      </c>
      <c r="G48" s="23">
        <v>8</v>
      </c>
    </row>
    <row r="49" spans="1:7" ht="12.75" customHeight="1">
      <c r="A49" s="4" t="str">
        <f>"      "&amp;Labels!B38</f>
        <v xml:space="preserve">      Job Scope</v>
      </c>
      <c r="B49" s="22">
        <v>1</v>
      </c>
      <c r="C49" s="22">
        <v>3</v>
      </c>
      <c r="D49" s="22">
        <v>4</v>
      </c>
      <c r="E49" s="22">
        <f>5</f>
        <v>5</v>
      </c>
      <c r="F49" s="22">
        <v>6</v>
      </c>
      <c r="G49" s="23">
        <v>8</v>
      </c>
    </row>
    <row r="50" spans="1:7" ht="12.75" customHeight="1">
      <c r="A50" s="4" t="str">
        <f>"      "&amp;Labels!B39</f>
        <v xml:space="preserve">      Job Progression</v>
      </c>
      <c r="B50" s="22">
        <v>0</v>
      </c>
      <c r="C50" s="22">
        <f>5</f>
        <v>5</v>
      </c>
      <c r="D50" s="22">
        <f>5</f>
        <v>5</v>
      </c>
      <c r="E50" s="22">
        <f>5</f>
        <v>5</v>
      </c>
      <c r="F50" s="22">
        <v>6</v>
      </c>
      <c r="G50" s="23">
        <v>8</v>
      </c>
    </row>
    <row r="51" spans="1:7" ht="12.75" customHeight="1">
      <c r="A51" s="4" t="str">
        <f>"      "&amp;Labels!B40</f>
        <v xml:space="preserve">      Inside/Outside Candidate</v>
      </c>
      <c r="B51" s="22">
        <v>1</v>
      </c>
      <c r="C51" s="22">
        <v>3</v>
      </c>
      <c r="D51" s="22">
        <v>4</v>
      </c>
      <c r="E51" s="22">
        <f>5</f>
        <v>5</v>
      </c>
      <c r="F51" s="22">
        <v>4</v>
      </c>
      <c r="G51" s="23">
        <v>2</v>
      </c>
    </row>
    <row r="52" spans="1:7" ht="12.75" customHeight="1">
      <c r="A52" s="4" t="str">
        <f>"      "&amp;Labels!B41</f>
        <v xml:space="preserve">      Education - Professional</v>
      </c>
      <c r="B52" s="22">
        <v>5</v>
      </c>
      <c r="C52" s="22">
        <v>5</v>
      </c>
      <c r="D52" s="22">
        <f>5</f>
        <v>5</v>
      </c>
      <c r="E52" s="22">
        <f>5</f>
        <v>5</v>
      </c>
      <c r="F52" s="22">
        <f>5</f>
        <v>5</v>
      </c>
      <c r="G52" s="23">
        <f>5</f>
        <v>5</v>
      </c>
    </row>
    <row r="53" spans="1:7" ht="12.75" customHeight="1">
      <c r="A53" s="4" t="str">
        <f>"      "&amp;Labels!B42</f>
        <v xml:space="preserve">      Education - Breadth</v>
      </c>
      <c r="B53" s="22">
        <v>3</v>
      </c>
      <c r="C53" s="22">
        <v>4</v>
      </c>
      <c r="D53" s="22">
        <v>5</v>
      </c>
      <c r="E53" s="22">
        <v>6</v>
      </c>
      <c r="F53" s="22">
        <v>7</v>
      </c>
      <c r="G53" s="23">
        <v>8</v>
      </c>
    </row>
    <row r="54" spans="1:7" ht="12.75" customHeight="1">
      <c r="A54" s="3" t="str">
        <f>"      "&amp;Labels!C34</f>
        <v xml:space="preserve">      Subtotal</v>
      </c>
      <c r="B54" s="20">
        <f t="shared" ref="B54:G54" si="26">SUM(B46:B53)</f>
        <v>12</v>
      </c>
      <c r="C54" s="20">
        <f t="shared" si="26"/>
        <v>27</v>
      </c>
      <c r="D54" s="20">
        <f t="shared" si="26"/>
        <v>32</v>
      </c>
      <c r="E54" s="20">
        <f t="shared" si="26"/>
        <v>39</v>
      </c>
      <c r="F54" s="20">
        <f t="shared" si="26"/>
        <v>46</v>
      </c>
      <c r="G54" s="21">
        <f t="shared" si="26"/>
        <v>51</v>
      </c>
    </row>
    <row r="55" spans="1:7" ht="12.75" customHeight="1">
      <c r="A55" s="3" t="str">
        <f>"   "&amp;Labels!B43</f>
        <v xml:space="preserve">   Accomplishments</v>
      </c>
      <c r="B55" s="20"/>
      <c r="C55" s="20"/>
      <c r="D55" s="20"/>
      <c r="E55" s="20"/>
      <c r="F55" s="20"/>
      <c r="G55" s="21"/>
    </row>
    <row r="56" spans="1:7" ht="12.75" customHeight="1">
      <c r="A56" s="4" t="str">
        <f>"      "&amp;Labels!B44</f>
        <v xml:space="preserve">      Assigned Contributions</v>
      </c>
      <c r="B56" s="22">
        <v>4</v>
      </c>
      <c r="C56" s="22">
        <f>5</f>
        <v>5</v>
      </c>
      <c r="D56" s="22">
        <f>5</f>
        <v>5</v>
      </c>
      <c r="E56" s="22">
        <f>5</f>
        <v>5</v>
      </c>
      <c r="F56" s="22">
        <f>5</f>
        <v>5</v>
      </c>
      <c r="G56" s="23">
        <f>5</f>
        <v>5</v>
      </c>
    </row>
    <row r="57" spans="1:7" ht="12.75" customHeight="1">
      <c r="A57" s="4" t="str">
        <f>"      "&amp;Labels!B45</f>
        <v xml:space="preserve">      Original Contributions</v>
      </c>
      <c r="B57" s="22">
        <v>2</v>
      </c>
      <c r="C57" s="22">
        <v>2</v>
      </c>
      <c r="D57" s="22">
        <v>5</v>
      </c>
      <c r="E57" s="22">
        <f>5</f>
        <v>5</v>
      </c>
      <c r="F57" s="22">
        <v>6</v>
      </c>
      <c r="G57" s="23">
        <v>6</v>
      </c>
    </row>
    <row r="58" spans="1:7" ht="12.75" customHeight="1">
      <c r="A58" s="4" t="str">
        <f>"      "&amp;Labels!B46</f>
        <v xml:space="preserve">      Outstanding Contributions</v>
      </c>
      <c r="B58" s="22">
        <f>5</f>
        <v>5</v>
      </c>
      <c r="C58" s="22">
        <f>5</f>
        <v>5</v>
      </c>
      <c r="D58" s="22">
        <f>5</f>
        <v>5</v>
      </c>
      <c r="E58" s="22">
        <v>6</v>
      </c>
      <c r="F58" s="22">
        <v>7</v>
      </c>
      <c r="G58" s="23">
        <v>7</v>
      </c>
    </row>
    <row r="59" spans="1:7" ht="12.75" customHeight="1">
      <c r="A59" s="3" t="str">
        <f>"      "&amp;Labels!C43</f>
        <v xml:space="preserve">      Subtotal</v>
      </c>
      <c r="B59" s="20">
        <f t="shared" ref="B59:G59" si="27">SUM(B56:B58)</f>
        <v>11</v>
      </c>
      <c r="C59" s="20">
        <f t="shared" si="27"/>
        <v>12</v>
      </c>
      <c r="D59" s="20">
        <f t="shared" si="27"/>
        <v>15</v>
      </c>
      <c r="E59" s="20">
        <f t="shared" si="27"/>
        <v>16</v>
      </c>
      <c r="F59" s="20">
        <f t="shared" si="27"/>
        <v>18</v>
      </c>
      <c r="G59" s="21">
        <f t="shared" si="27"/>
        <v>18</v>
      </c>
    </row>
    <row r="60" spans="1:7" ht="12.75" customHeight="1">
      <c r="A60" s="3" t="str">
        <f>"   "&amp;Labels!B47</f>
        <v xml:space="preserve">   Team Style</v>
      </c>
      <c r="B60" s="20"/>
      <c r="C60" s="20"/>
      <c r="D60" s="20"/>
      <c r="E60" s="20"/>
      <c r="F60" s="20"/>
      <c r="G60" s="21"/>
    </row>
    <row r="61" spans="1:7" ht="12.75" customHeight="1">
      <c r="A61" s="4" t="str">
        <f>"      "&amp;Labels!B48</f>
        <v xml:space="preserve">      Works well with Others</v>
      </c>
      <c r="B61" s="22">
        <v>5</v>
      </c>
      <c r="C61" s="22">
        <f>5</f>
        <v>5</v>
      </c>
      <c r="D61" s="22">
        <v>6</v>
      </c>
      <c r="E61" s="22">
        <v>6</v>
      </c>
      <c r="F61" s="22">
        <v>7</v>
      </c>
      <c r="G61" s="23">
        <v>7</v>
      </c>
    </row>
    <row r="62" spans="1:7" ht="12.75" customHeight="1">
      <c r="A62" s="4" t="str">
        <f>"      "&amp;Labels!B49</f>
        <v xml:space="preserve">      Accepts Conflict of Ideas</v>
      </c>
      <c r="B62" s="22">
        <v>3</v>
      </c>
      <c r="C62" s="22">
        <f>5</f>
        <v>5</v>
      </c>
      <c r="D62" s="22">
        <v>6</v>
      </c>
      <c r="E62" s="22">
        <v>7</v>
      </c>
      <c r="F62" s="22">
        <v>8</v>
      </c>
      <c r="G62" s="23">
        <v>10</v>
      </c>
    </row>
    <row r="63" spans="1:7" ht="12.75" customHeight="1">
      <c r="A63" s="4" t="str">
        <f>"      "&amp;Labels!B50</f>
        <v xml:space="preserve">      Manages Conflict of People</v>
      </c>
      <c r="B63" s="22">
        <v>3</v>
      </c>
      <c r="C63" s="22">
        <f>5</f>
        <v>5</v>
      </c>
      <c r="D63" s="22">
        <v>6</v>
      </c>
      <c r="E63" s="22">
        <v>7</v>
      </c>
      <c r="F63" s="22">
        <v>8</v>
      </c>
      <c r="G63" s="23">
        <v>10</v>
      </c>
    </row>
    <row r="64" spans="1:7" ht="12.75" customHeight="1">
      <c r="A64" s="4" t="str">
        <f>"      "&amp;Labels!B51</f>
        <v xml:space="preserve">      Accepts Valid Criticism</v>
      </c>
      <c r="B64" s="22">
        <v>5</v>
      </c>
      <c r="C64" s="22">
        <f>5</f>
        <v>5</v>
      </c>
      <c r="D64" s="22">
        <v>6</v>
      </c>
      <c r="E64" s="22">
        <v>7</v>
      </c>
      <c r="F64" s="22">
        <v>8</v>
      </c>
      <c r="G64" s="23">
        <v>10</v>
      </c>
    </row>
    <row r="65" spans="1:7" ht="12.75" customHeight="1">
      <c r="A65" s="4" t="str">
        <f>"      "&amp;Labels!B52</f>
        <v xml:space="preserve">      Forms Own Opinions</v>
      </c>
      <c r="B65" s="22">
        <v>3</v>
      </c>
      <c r="C65" s="22">
        <v>4</v>
      </c>
      <c r="D65" s="22">
        <v>6</v>
      </c>
      <c r="E65" s="22">
        <v>7</v>
      </c>
      <c r="F65" s="22">
        <v>8</v>
      </c>
      <c r="G65" s="23">
        <v>10</v>
      </c>
    </row>
    <row r="66" spans="1:7" ht="12.75" customHeight="1">
      <c r="A66" s="4" t="str">
        <f>"      "&amp;Labels!B53</f>
        <v xml:space="preserve">      Leadership</v>
      </c>
      <c r="B66" s="22">
        <v>2</v>
      </c>
      <c r="C66" s="22">
        <v>4</v>
      </c>
      <c r="D66" s="22">
        <v>6</v>
      </c>
      <c r="E66" s="22">
        <v>7</v>
      </c>
      <c r="F66" s="22">
        <v>8</v>
      </c>
      <c r="G66" s="23">
        <v>10</v>
      </c>
    </row>
    <row r="67" spans="1:7" ht="12.75" customHeight="1">
      <c r="A67" s="3" t="str">
        <f>"      "&amp;Labels!C47</f>
        <v xml:space="preserve">      Subtotal</v>
      </c>
      <c r="B67" s="20">
        <f t="shared" ref="B67:G67" si="28">SUM(B61:B66)</f>
        <v>21</v>
      </c>
      <c r="C67" s="20">
        <f t="shared" si="28"/>
        <v>28</v>
      </c>
      <c r="D67" s="20">
        <f t="shared" si="28"/>
        <v>36</v>
      </c>
      <c r="E67" s="20">
        <f t="shared" si="28"/>
        <v>41</v>
      </c>
      <c r="F67" s="20">
        <f t="shared" si="28"/>
        <v>47</v>
      </c>
      <c r="G67" s="21">
        <f t="shared" si="28"/>
        <v>57</v>
      </c>
    </row>
    <row r="68" spans="1:7" ht="12.75" customHeight="1">
      <c r="A68" s="3" t="str">
        <f>"   "&amp;Labels!B54</f>
        <v xml:space="preserve">   Basic Competencies</v>
      </c>
      <c r="B68" s="20"/>
      <c r="C68" s="20"/>
      <c r="D68" s="20"/>
      <c r="E68" s="20"/>
      <c r="F68" s="20"/>
      <c r="G68" s="21"/>
    </row>
    <row r="69" spans="1:7" ht="12.75" customHeight="1">
      <c r="A69" s="4" t="str">
        <f>"      "&amp;Labels!B55</f>
        <v xml:space="preserve">      Sense of Fairness</v>
      </c>
      <c r="B69" s="22">
        <f>5</f>
        <v>5</v>
      </c>
      <c r="C69" s="22">
        <f>5</f>
        <v>5</v>
      </c>
      <c r="D69" s="22">
        <v>6</v>
      </c>
      <c r="E69" s="22">
        <v>7</v>
      </c>
      <c r="F69" s="22">
        <v>9</v>
      </c>
      <c r="G69" s="23">
        <v>10</v>
      </c>
    </row>
    <row r="70" spans="1:7" ht="12.75" customHeight="1">
      <c r="A70" s="4" t="str">
        <f>"      "&amp;Labels!B56</f>
        <v xml:space="preserve">      Cognitive Ability</v>
      </c>
      <c r="B70" s="22">
        <v>4</v>
      </c>
      <c r="C70" s="22">
        <f>5</f>
        <v>5</v>
      </c>
      <c r="D70" s="22">
        <f>5</f>
        <v>5</v>
      </c>
      <c r="E70" s="22">
        <f>5</f>
        <v>5</v>
      </c>
      <c r="F70" s="22">
        <v>5</v>
      </c>
      <c r="G70" s="23">
        <v>5</v>
      </c>
    </row>
    <row r="71" spans="1:7" ht="12.75" customHeight="1">
      <c r="A71" s="3" t="str">
        <f>"      "&amp;Labels!C54</f>
        <v xml:space="preserve">      Subtotal</v>
      </c>
      <c r="B71" s="20">
        <f t="shared" ref="B71:G71" si="29">SUM(B69:B70)</f>
        <v>9</v>
      </c>
      <c r="C71" s="20">
        <f t="shared" si="29"/>
        <v>10</v>
      </c>
      <c r="D71" s="20">
        <f t="shared" si="29"/>
        <v>11</v>
      </c>
      <c r="E71" s="20">
        <f t="shared" si="29"/>
        <v>12</v>
      </c>
      <c r="F71" s="20">
        <f t="shared" si="29"/>
        <v>14</v>
      </c>
      <c r="G71" s="21">
        <f t="shared" si="29"/>
        <v>15</v>
      </c>
    </row>
    <row r="72" spans="1:7" ht="12.75" customHeight="1">
      <c r="A72" s="3" t="str">
        <f>"   "&amp;Labels!B57</f>
        <v xml:space="preserve">   Compensation</v>
      </c>
      <c r="B72" s="24">
        <v>6</v>
      </c>
      <c r="C72" s="24">
        <v>6</v>
      </c>
      <c r="D72" s="24">
        <v>6</v>
      </c>
      <c r="E72" s="24">
        <v>6</v>
      </c>
      <c r="F72" s="24">
        <v>6</v>
      </c>
      <c r="G72" s="25">
        <v>6</v>
      </c>
    </row>
    <row r="73" spans="1:7" ht="12.75" customHeight="1">
      <c r="A73" s="3" t="str">
        <f>"   "&amp;Labels!B58</f>
        <v xml:space="preserve">   Location</v>
      </c>
      <c r="B73" s="24">
        <v>3</v>
      </c>
      <c r="C73" s="24">
        <f>5</f>
        <v>5</v>
      </c>
      <c r="D73" s="24">
        <f>5</f>
        <v>5</v>
      </c>
      <c r="E73" s="24">
        <f>5</f>
        <v>5</v>
      </c>
      <c r="F73" s="24">
        <v>4</v>
      </c>
      <c r="G73" s="25">
        <v>3</v>
      </c>
    </row>
    <row r="74" spans="1:7" ht="12.75" customHeight="1">
      <c r="A74" s="15" t="str">
        <f>"   "&amp;Labels!C33</f>
        <v xml:space="preserve">   Total</v>
      </c>
      <c r="B74" s="26">
        <f t="shared" ref="B74:G74" si="30">SUM(B54,B59,B67,B71:B73)</f>
        <v>62</v>
      </c>
      <c r="C74" s="26">
        <f t="shared" si="30"/>
        <v>88</v>
      </c>
      <c r="D74" s="26">
        <f t="shared" si="30"/>
        <v>105</v>
      </c>
      <c r="E74" s="26">
        <f t="shared" si="30"/>
        <v>119</v>
      </c>
      <c r="F74" s="26">
        <f t="shared" si="30"/>
        <v>135</v>
      </c>
      <c r="G74" s="27">
        <f t="shared" si="30"/>
        <v>150</v>
      </c>
    </row>
  </sheetData>
  <mergeCells count="6">
    <mergeCell ref="A41:C41"/>
    <mergeCell ref="A1:C1"/>
    <mergeCell ref="A2:C2"/>
    <mergeCell ref="A3:C3"/>
    <mergeCell ref="A4:C4"/>
    <mergeCell ref="A5:C5"/>
  </mergeCells>
  <pageMargins left="0.25" right="0.25" top="0.5" bottom="0.5" header="0.5" footer="0.5"/>
  <pageSetup paperSize="9" fitToHeight="32767"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E48"/>
  <sheetViews>
    <sheetView zoomScaleNormal="100" workbookViewId="0">
      <selection sqref="A1:C1"/>
    </sheetView>
  </sheetViews>
  <sheetFormatPr defaultRowHeight="12.75" customHeight="1"/>
  <cols>
    <col min="1" max="1" width="23.7109375" customWidth="1"/>
    <col min="2" max="2" width="16.42578125" customWidth="1"/>
    <col min="4" max="4" width="25.28515625" customWidth="1"/>
    <col min="5" max="5" width="7.28515625" customWidth="1"/>
  </cols>
  <sheetData>
    <row r="1" spans="1:5" ht="12.75" customHeight="1">
      <c r="A1" s="141" t="str">
        <f>"Employment Candidates"</f>
        <v>Employment Candidates</v>
      </c>
      <c r="B1" s="141"/>
      <c r="C1" s="141"/>
    </row>
    <row r="2" spans="1:5" ht="12.75" customHeight="1">
      <c r="A2" s="141" t="str">
        <f>"Position Title: "&amp;B7</f>
        <v>Position Title: Marketing Manager</v>
      </c>
      <c r="B2" s="141"/>
      <c r="C2" s="141"/>
    </row>
    <row r="3" spans="1:5" ht="12.75" customHeight="1">
      <c r="A3" s="141" t="str">
        <f>"Open Position"&amp;" "&amp;""</f>
        <v xml:space="preserve">Open Position </v>
      </c>
      <c r="B3" s="141"/>
      <c r="C3" s="141"/>
    </row>
    <row r="4" spans="1:5" ht="12.75" customHeight="1">
      <c r="A4" s="141" t="str">
        <f>""</f>
        <v/>
      </c>
      <c r="B4" s="141"/>
      <c r="C4" s="141"/>
    </row>
    <row r="5" spans="1:5" ht="12.75" customHeight="1">
      <c r="A5" s="140" t="str">
        <f>"Available Position"</f>
        <v>Available Position</v>
      </c>
      <c r="B5" s="140"/>
    </row>
    <row r="6" spans="1:5" ht="12.75" customHeight="1">
      <c r="A6" s="1" t="str">
        <f>" "</f>
        <v xml:space="preserve"> </v>
      </c>
    </row>
    <row r="7" spans="1:5" ht="12.75" customHeight="1">
      <c r="A7" s="28" t="str">
        <f>Labels!B16</f>
        <v>Position Title</v>
      </c>
      <c r="B7" s="29" t="s">
        <v>140</v>
      </c>
      <c r="D7" s="2" t="str">
        <f>Labels!B17</f>
        <v>Position Type (one 1, others 0)</v>
      </c>
      <c r="E7" s="30"/>
    </row>
    <row r="8" spans="1:5" ht="12.75" customHeight="1">
      <c r="D8" s="3" t="str">
        <f>"   "&amp;Labels!B61</f>
        <v xml:space="preserve">   Entry Level</v>
      </c>
      <c r="E8" s="31">
        <f>1</f>
        <v>1</v>
      </c>
    </row>
    <row r="9" spans="1:5" ht="12.75" customHeight="1">
      <c r="A9" s="28" t="str">
        <f>Labels!B15</f>
        <v>Hiring Manager</v>
      </c>
      <c r="B9" s="29" t="s">
        <v>5</v>
      </c>
      <c r="D9" s="3" t="str">
        <f>"   "&amp;Labels!B62</f>
        <v xml:space="preserve">   Indovidual Contributor</v>
      </c>
      <c r="E9" s="31">
        <f>0</f>
        <v>0</v>
      </c>
    </row>
    <row r="10" spans="1:5" ht="12.75" customHeight="1">
      <c r="D10" s="3" t="str">
        <f>"   "&amp;Labels!B63</f>
        <v xml:space="preserve">   Professional</v>
      </c>
      <c r="E10" s="31">
        <f>0</f>
        <v>0</v>
      </c>
    </row>
    <row r="11" spans="1:5" ht="12.75" customHeight="1">
      <c r="A11" s="28" t="str">
        <f>Labels!B14</f>
        <v>Hiring Department</v>
      </c>
      <c r="B11" s="29" t="s">
        <v>54</v>
      </c>
      <c r="D11" s="3" t="str">
        <f>"   "&amp;Labels!B64</f>
        <v xml:space="preserve">   Manager</v>
      </c>
      <c r="E11" s="31">
        <f>0</f>
        <v>0</v>
      </c>
    </row>
    <row r="12" spans="1:5" ht="12.75" customHeight="1">
      <c r="D12" s="3" t="str">
        <f>"   "&amp;Labels!B65</f>
        <v xml:space="preserve">   Functional Head</v>
      </c>
      <c r="E12" s="31">
        <f>0</f>
        <v>0</v>
      </c>
    </row>
    <row r="13" spans="1:5" ht="12.75" customHeight="1">
      <c r="D13" s="5" t="str">
        <f>"   "&amp;Labels!B66</f>
        <v xml:space="preserve">   Executive</v>
      </c>
      <c r="E13" s="32">
        <f>0</f>
        <v>0</v>
      </c>
    </row>
    <row r="16" spans="1:5" ht="12.75" customHeight="1">
      <c r="A16" s="140" t="str">
        <f>"Evaluation Criteria &amp; Weights"</f>
        <v>Evaluation Criteria &amp; Weights</v>
      </c>
      <c r="B16" s="140"/>
      <c r="C16" s="140"/>
    </row>
    <row r="17" spans="1:5" ht="12.75" customHeight="1">
      <c r="A17" s="1" t="str">
        <f>" "</f>
        <v xml:space="preserve"> </v>
      </c>
    </row>
    <row r="18" spans="1:5" ht="12.75" customHeight="1">
      <c r="A18" s="2" t="str">
        <f>Labels!B21</f>
        <v>Input Weights (&gt;=0)</v>
      </c>
      <c r="B18" s="30"/>
      <c r="D18" s="2" t="str">
        <f>Labels!B22</f>
        <v>Normalized Weights</v>
      </c>
      <c r="E18" s="33"/>
    </row>
    <row r="19" spans="1:5" ht="12.75" customHeight="1">
      <c r="A19" s="3" t="str">
        <f>"   "&amp;Labels!B34</f>
        <v xml:space="preserve">   Experience</v>
      </c>
      <c r="B19" s="34"/>
      <c r="D19" s="3" t="str">
        <f>"   "&amp;Labels!B34</f>
        <v xml:space="preserve">   Experience</v>
      </c>
      <c r="E19" s="35"/>
    </row>
    <row r="20" spans="1:5" ht="12.75" customHeight="1">
      <c r="A20" s="4" t="str">
        <f>"      "&amp;Labels!B35</f>
        <v xml:space="preserve">      Industry</v>
      </c>
      <c r="B20" s="31">
        <f>SUM('(Other Computations)'!B8:G8)</f>
        <v>1</v>
      </c>
      <c r="D20" s="4" t="str">
        <f>"      "&amp;Labels!B35</f>
        <v xml:space="preserve">      Industry</v>
      </c>
      <c r="E20" s="36">
        <f>B20/B48</f>
        <v>1.6129032258064516E-2</v>
      </c>
    </row>
    <row r="21" spans="1:5" ht="12.75" customHeight="1">
      <c r="A21" s="4" t="str">
        <f>"      "&amp;Labels!B36</f>
        <v xml:space="preserve">      Functional Focus</v>
      </c>
      <c r="B21" s="31">
        <f>SUM('(Other Computations)'!B9:G9)</f>
        <v>1</v>
      </c>
      <c r="D21" s="4" t="str">
        <f>"      "&amp;Labels!B36</f>
        <v xml:space="preserve">      Functional Focus</v>
      </c>
      <c r="E21" s="36">
        <f>B21/B48</f>
        <v>1.6129032258064516E-2</v>
      </c>
    </row>
    <row r="22" spans="1:5" ht="12.75" customHeight="1">
      <c r="A22" s="4" t="str">
        <f>"      "&amp;Labels!B37</f>
        <v xml:space="preserve">      Functional Breadth</v>
      </c>
      <c r="B22" s="31">
        <f>SUM('(Other Computations)'!B10:G10)</f>
        <v>0</v>
      </c>
      <c r="D22" s="4" t="str">
        <f>"      "&amp;Labels!B37</f>
        <v xml:space="preserve">      Functional Breadth</v>
      </c>
      <c r="E22" s="36">
        <f>B22/B48</f>
        <v>0</v>
      </c>
    </row>
    <row r="23" spans="1:5" ht="12.75" customHeight="1">
      <c r="A23" s="4" t="str">
        <f>"      "&amp;Labels!B38</f>
        <v xml:space="preserve">      Job Scope</v>
      </c>
      <c r="B23" s="31">
        <f>SUM('(Other Computations)'!B11:G11)</f>
        <v>1</v>
      </c>
      <c r="D23" s="4" t="str">
        <f>"      "&amp;Labels!B38</f>
        <v xml:space="preserve">      Job Scope</v>
      </c>
      <c r="E23" s="36">
        <f>B23/B48</f>
        <v>1.6129032258064516E-2</v>
      </c>
    </row>
    <row r="24" spans="1:5" ht="12.75" customHeight="1">
      <c r="A24" s="4" t="str">
        <f>"      "&amp;Labels!B39</f>
        <v xml:space="preserve">      Job Progression</v>
      </c>
      <c r="B24" s="31">
        <f>SUM('(Other Computations)'!B12:G12)</f>
        <v>0</v>
      </c>
      <c r="D24" s="4" t="str">
        <f>"      "&amp;Labels!B39</f>
        <v xml:space="preserve">      Job Progression</v>
      </c>
      <c r="E24" s="36">
        <f>B24/B48</f>
        <v>0</v>
      </c>
    </row>
    <row r="25" spans="1:5" ht="12.75" customHeight="1">
      <c r="A25" s="4" t="str">
        <f>"      "&amp;Labels!B40</f>
        <v xml:space="preserve">      Inside/Outside Candidate</v>
      </c>
      <c r="B25" s="31">
        <f>SUM('(Other Computations)'!B13:G13)</f>
        <v>1</v>
      </c>
      <c r="D25" s="4" t="str">
        <f>"      "&amp;Labels!B40</f>
        <v xml:space="preserve">      Inside/Outside Candidate</v>
      </c>
      <c r="E25" s="36">
        <f>B25/B48</f>
        <v>1.6129032258064516E-2</v>
      </c>
    </row>
    <row r="26" spans="1:5" ht="12.75" customHeight="1">
      <c r="A26" s="4" t="str">
        <f>"      "&amp;Labels!B41</f>
        <v xml:space="preserve">      Education - Professional</v>
      </c>
      <c r="B26" s="31">
        <f>SUM('(Other Computations)'!B14:G14)</f>
        <v>5</v>
      </c>
      <c r="D26" s="4" t="str">
        <f>"      "&amp;Labels!B41</f>
        <v xml:space="preserve">      Education - Professional</v>
      </c>
      <c r="E26" s="36">
        <f>B26/B48</f>
        <v>8.0645161290322578E-2</v>
      </c>
    </row>
    <row r="27" spans="1:5" ht="12.75" customHeight="1">
      <c r="A27" s="4" t="str">
        <f>"      "&amp;Labels!B42</f>
        <v xml:space="preserve">      Education - Breadth</v>
      </c>
      <c r="B27" s="31">
        <f>SUM('(Other Computations)'!B15:G15)</f>
        <v>3</v>
      </c>
      <c r="D27" s="4" t="str">
        <f>"      "&amp;Labels!B42</f>
        <v xml:space="preserve">      Education - Breadth</v>
      </c>
      <c r="E27" s="36">
        <f>B27/B48</f>
        <v>4.8387096774193547E-2</v>
      </c>
    </row>
    <row r="28" spans="1:5" ht="12.75" customHeight="1">
      <c r="A28" s="3" t="str">
        <f>"      "&amp;Labels!C34</f>
        <v xml:space="preserve">      Subtotal</v>
      </c>
      <c r="B28" s="34">
        <f>SUM(B20:B27)</f>
        <v>12</v>
      </c>
      <c r="D28" s="3" t="str">
        <f>"      "&amp;Labels!C34</f>
        <v xml:space="preserve">      Subtotal</v>
      </c>
      <c r="E28" s="35">
        <f>B28/B48</f>
        <v>0.19354838709677419</v>
      </c>
    </row>
    <row r="29" spans="1:5" ht="12.75" customHeight="1">
      <c r="A29" s="3" t="str">
        <f>"   "&amp;Labels!B43</f>
        <v xml:space="preserve">   Accomplishments</v>
      </c>
      <c r="B29" s="34"/>
      <c r="D29" s="3" t="str">
        <f>"   "&amp;Labels!B43</f>
        <v xml:space="preserve">   Accomplishments</v>
      </c>
      <c r="E29" s="35"/>
    </row>
    <row r="30" spans="1:5" ht="12.75" customHeight="1">
      <c r="A30" s="4" t="str">
        <f>"      "&amp;Labels!B44</f>
        <v xml:space="preserve">      Assigned Contributions</v>
      </c>
      <c r="B30" s="31">
        <f>SUM('(Other Computations)'!B18:G18)</f>
        <v>4</v>
      </c>
      <c r="D30" s="4" t="str">
        <f>"      "&amp;Labels!B44</f>
        <v xml:space="preserve">      Assigned Contributions</v>
      </c>
      <c r="E30" s="36">
        <f>B30/B48</f>
        <v>6.4516129032258063E-2</v>
      </c>
    </row>
    <row r="31" spans="1:5" ht="12.75" customHeight="1">
      <c r="A31" s="4" t="str">
        <f>"      "&amp;Labels!B45</f>
        <v xml:space="preserve">      Original Contributions</v>
      </c>
      <c r="B31" s="31">
        <f>SUM('(Other Computations)'!B19:G19)</f>
        <v>2</v>
      </c>
      <c r="D31" s="4" t="str">
        <f>"      "&amp;Labels!B45</f>
        <v xml:space="preserve">      Original Contributions</v>
      </c>
      <c r="E31" s="36">
        <f>B31/B48</f>
        <v>3.2258064516129031E-2</v>
      </c>
    </row>
    <row r="32" spans="1:5" ht="12.75" customHeight="1">
      <c r="A32" s="4" t="str">
        <f>"      "&amp;Labels!B46</f>
        <v xml:space="preserve">      Outstanding Contributions</v>
      </c>
      <c r="B32" s="31">
        <f>SUM('(Other Computations)'!B20:G20)</f>
        <v>5</v>
      </c>
      <c r="D32" s="4" t="str">
        <f>"      "&amp;Labels!B46</f>
        <v xml:space="preserve">      Outstanding Contributions</v>
      </c>
      <c r="E32" s="36">
        <f>B32/B48</f>
        <v>8.0645161290322578E-2</v>
      </c>
    </row>
    <row r="33" spans="1:5" ht="12.75" customHeight="1">
      <c r="A33" s="3" t="str">
        <f>"      "&amp;Labels!C43</f>
        <v xml:space="preserve">      Subtotal</v>
      </c>
      <c r="B33" s="34">
        <f>SUM(B30:B32)</f>
        <v>11</v>
      </c>
      <c r="D33" s="3" t="str">
        <f>"      "&amp;Labels!C43</f>
        <v xml:space="preserve">      Subtotal</v>
      </c>
      <c r="E33" s="35">
        <f>B33/B48</f>
        <v>0.17741935483870969</v>
      </c>
    </row>
    <row r="34" spans="1:5" ht="12.75" customHeight="1">
      <c r="A34" s="3" t="str">
        <f>"   "&amp;Labels!B47</f>
        <v xml:space="preserve">   Team Style</v>
      </c>
      <c r="B34" s="34"/>
      <c r="D34" s="3" t="str">
        <f>"   "&amp;Labels!B47</f>
        <v xml:space="preserve">   Team Style</v>
      </c>
      <c r="E34" s="35"/>
    </row>
    <row r="35" spans="1:5" ht="12.75" customHeight="1">
      <c r="A35" s="4" t="str">
        <f>"      "&amp;Labels!B48</f>
        <v xml:space="preserve">      Works well with Others</v>
      </c>
      <c r="B35" s="31">
        <f>SUM('(Other Computations)'!B23:G23)</f>
        <v>5</v>
      </c>
      <c r="D35" s="4" t="str">
        <f>"      "&amp;Labels!B48</f>
        <v xml:space="preserve">      Works well with Others</v>
      </c>
      <c r="E35" s="36">
        <f>B35/B48</f>
        <v>8.0645161290322578E-2</v>
      </c>
    </row>
    <row r="36" spans="1:5" ht="12.75" customHeight="1">
      <c r="A36" s="4" t="str">
        <f>"      "&amp;Labels!B49</f>
        <v xml:space="preserve">      Accepts Conflict of Ideas</v>
      </c>
      <c r="B36" s="31">
        <f>SUM('(Other Computations)'!B24:G24)</f>
        <v>3</v>
      </c>
      <c r="D36" s="4" t="str">
        <f>"      "&amp;Labels!B49</f>
        <v xml:space="preserve">      Accepts Conflict of Ideas</v>
      </c>
      <c r="E36" s="36">
        <f>B36/B48</f>
        <v>4.8387096774193547E-2</v>
      </c>
    </row>
    <row r="37" spans="1:5" ht="12.75" customHeight="1">
      <c r="A37" s="4" t="str">
        <f>"      "&amp;Labels!B50</f>
        <v xml:space="preserve">      Manages Conflict of People</v>
      </c>
      <c r="B37" s="31">
        <f>SUM('(Other Computations)'!B25:G25)</f>
        <v>3</v>
      </c>
      <c r="D37" s="4" t="str">
        <f>"      "&amp;Labels!B50</f>
        <v xml:space="preserve">      Manages Conflict of People</v>
      </c>
      <c r="E37" s="36">
        <f>B37/B48</f>
        <v>4.8387096774193547E-2</v>
      </c>
    </row>
    <row r="38" spans="1:5" ht="12.75" customHeight="1">
      <c r="A38" s="4" t="str">
        <f>"      "&amp;Labels!B51</f>
        <v xml:space="preserve">      Accepts Valid Criticism</v>
      </c>
      <c r="B38" s="31">
        <f>SUM('(Other Computations)'!B26:G26)</f>
        <v>5</v>
      </c>
      <c r="D38" s="4" t="str">
        <f>"      "&amp;Labels!B51</f>
        <v xml:space="preserve">      Accepts Valid Criticism</v>
      </c>
      <c r="E38" s="36">
        <f>B38/B48</f>
        <v>8.0645161290322578E-2</v>
      </c>
    </row>
    <row r="39" spans="1:5" ht="12.75" customHeight="1">
      <c r="A39" s="4" t="str">
        <f>"      "&amp;Labels!B52</f>
        <v xml:space="preserve">      Forms Own Opinions</v>
      </c>
      <c r="B39" s="31">
        <f>SUM('(Other Computations)'!B27:G27)</f>
        <v>3</v>
      </c>
      <c r="D39" s="4" t="str">
        <f>"      "&amp;Labels!B52</f>
        <v xml:space="preserve">      Forms Own Opinions</v>
      </c>
      <c r="E39" s="36">
        <f>B39/B48</f>
        <v>4.8387096774193547E-2</v>
      </c>
    </row>
    <row r="40" spans="1:5" ht="12.75" customHeight="1">
      <c r="A40" s="4" t="str">
        <f>"      "&amp;Labels!B53</f>
        <v xml:space="preserve">      Leadership</v>
      </c>
      <c r="B40" s="31">
        <f>SUM('(Other Computations)'!B28:G28)</f>
        <v>2</v>
      </c>
      <c r="D40" s="4" t="str">
        <f>"      "&amp;Labels!B53</f>
        <v xml:space="preserve">      Leadership</v>
      </c>
      <c r="E40" s="36">
        <f>B40/B48</f>
        <v>3.2258064516129031E-2</v>
      </c>
    </row>
    <row r="41" spans="1:5" ht="12.75" customHeight="1">
      <c r="A41" s="3" t="str">
        <f>"      "&amp;Labels!C47</f>
        <v xml:space="preserve">      Subtotal</v>
      </c>
      <c r="B41" s="34">
        <f>SUM(B35:B40)</f>
        <v>21</v>
      </c>
      <c r="D41" s="3" t="str">
        <f>"      "&amp;Labels!C47</f>
        <v xml:space="preserve">      Subtotal</v>
      </c>
      <c r="E41" s="35">
        <f>B41/B48</f>
        <v>0.33870967741935482</v>
      </c>
    </row>
    <row r="42" spans="1:5" ht="12.75" customHeight="1">
      <c r="A42" s="3" t="str">
        <f>"   "&amp;Labels!B54</f>
        <v xml:space="preserve">   Basic Competencies</v>
      </c>
      <c r="B42" s="34"/>
      <c r="D42" s="3" t="str">
        <f>"   "&amp;Labels!B54</f>
        <v xml:space="preserve">   Basic Competencies</v>
      </c>
      <c r="E42" s="35"/>
    </row>
    <row r="43" spans="1:5" ht="12.75" customHeight="1">
      <c r="A43" s="4" t="str">
        <f>"      "&amp;Labels!B55</f>
        <v xml:space="preserve">      Sense of Fairness</v>
      </c>
      <c r="B43" s="31">
        <f>SUM('(Other Computations)'!B31:G31)</f>
        <v>5</v>
      </c>
      <c r="D43" s="4" t="str">
        <f>"      "&amp;Labels!B55</f>
        <v xml:space="preserve">      Sense of Fairness</v>
      </c>
      <c r="E43" s="36">
        <f>B43/B48</f>
        <v>8.0645161290322578E-2</v>
      </c>
    </row>
    <row r="44" spans="1:5" ht="12.75" customHeight="1">
      <c r="A44" s="4" t="str">
        <f>"      "&amp;Labels!B56</f>
        <v xml:space="preserve">      Cognitive Ability</v>
      </c>
      <c r="B44" s="31">
        <f>SUM('(Other Computations)'!B32:G32)</f>
        <v>4</v>
      </c>
      <c r="D44" s="4" t="str">
        <f>"      "&amp;Labels!B56</f>
        <v xml:space="preserve">      Cognitive Ability</v>
      </c>
      <c r="E44" s="36">
        <f>B44/B48</f>
        <v>6.4516129032258063E-2</v>
      </c>
    </row>
    <row r="45" spans="1:5" ht="12.75" customHeight="1">
      <c r="A45" s="3" t="str">
        <f>"      "&amp;Labels!C54</f>
        <v xml:space="preserve">      Subtotal</v>
      </c>
      <c r="B45" s="34">
        <f>SUM(B43:B44)</f>
        <v>9</v>
      </c>
      <c r="D45" s="3" t="str">
        <f>"      "&amp;Labels!C54</f>
        <v xml:space="preserve">      Subtotal</v>
      </c>
      <c r="E45" s="35">
        <f>B45/B48</f>
        <v>0.14516129032258066</v>
      </c>
    </row>
    <row r="46" spans="1:5" ht="12.75" customHeight="1">
      <c r="A46" s="3" t="str">
        <f>"   "&amp;Labels!B57</f>
        <v xml:space="preserve">   Compensation</v>
      </c>
      <c r="B46" s="37">
        <f>SUM('(Other Computations)'!B34:G34)</f>
        <v>6</v>
      </c>
      <c r="D46" s="3" t="str">
        <f>"   "&amp;Labels!B57</f>
        <v xml:space="preserve">   Compensation</v>
      </c>
      <c r="E46" s="35">
        <f>B46/B48</f>
        <v>9.6774193548387094E-2</v>
      </c>
    </row>
    <row r="47" spans="1:5" ht="12.75" customHeight="1">
      <c r="A47" s="3" t="str">
        <f>"   "&amp;Labels!B58</f>
        <v xml:space="preserve">   Location</v>
      </c>
      <c r="B47" s="37">
        <f>SUM('(Other Computations)'!B35:G35)</f>
        <v>3</v>
      </c>
      <c r="D47" s="3" t="str">
        <f>"   "&amp;Labels!B58</f>
        <v xml:space="preserve">   Location</v>
      </c>
      <c r="E47" s="35">
        <f>B47/B48</f>
        <v>4.8387096774193547E-2</v>
      </c>
    </row>
    <row r="48" spans="1:5" ht="12.75" customHeight="1">
      <c r="A48" s="15" t="str">
        <f>"   "&amp;Labels!C33</f>
        <v xml:space="preserve">   Total</v>
      </c>
      <c r="B48" s="38">
        <f>SUM(B28,B33,B41,B45:B47)</f>
        <v>62</v>
      </c>
      <c r="D48" s="15" t="str">
        <f>"   "&amp;Labels!C33</f>
        <v xml:space="preserve">   Total</v>
      </c>
      <c r="E48" s="39">
        <f>B48/B48</f>
        <v>1</v>
      </c>
    </row>
  </sheetData>
  <mergeCells count="6">
    <mergeCell ref="A16:C16"/>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09"/>
  <sheetViews>
    <sheetView zoomScaleNormal="100" workbookViewId="0">
      <selection sqref="A1:C1"/>
    </sheetView>
  </sheetViews>
  <sheetFormatPr defaultRowHeight="12.75" customHeight="1"/>
  <cols>
    <col min="1" max="1" width="25" customWidth="1"/>
    <col min="2" max="2" width="6.5703125" customWidth="1"/>
    <col min="3" max="3" width="5.28515625" customWidth="1"/>
    <col min="4" max="4" width="12" customWidth="1"/>
    <col min="5" max="5" width="8.85546875" customWidth="1"/>
    <col min="6" max="6" width="25" customWidth="1"/>
    <col min="7" max="7" width="6.140625" customWidth="1"/>
  </cols>
  <sheetData>
    <row r="1" spans="1:7" ht="12.75" customHeight="1">
      <c r="A1" s="141" t="str">
        <f>"Employment Candidates"</f>
        <v>Employment Candidates</v>
      </c>
      <c r="B1" s="141"/>
      <c r="C1" s="141"/>
    </row>
    <row r="2" spans="1:7" ht="12.75" customHeight="1">
      <c r="A2" s="141" t="str">
        <f>"Position Title: "&amp;'Open Position'!B7</f>
        <v>Position Title: Marketing Manager</v>
      </c>
      <c r="B2" s="141"/>
      <c r="C2" s="141"/>
    </row>
    <row r="3" spans="1:7" ht="12.75" customHeight="1">
      <c r="A3" s="141" t="str">
        <f>"Inputs - Candidates"&amp;" "&amp;""</f>
        <v xml:space="preserve">Inputs - Candidates </v>
      </c>
      <c r="B3" s="141"/>
      <c r="C3" s="141"/>
    </row>
    <row r="4" spans="1:7" ht="12.75" customHeight="1">
      <c r="A4" s="141" t="str">
        <f>""</f>
        <v/>
      </c>
      <c r="B4" s="141"/>
      <c r="C4" s="141"/>
    </row>
    <row r="5" spans="1:7" ht="12.75" customHeight="1">
      <c r="A5" s="140" t="str">
        <f>"Candidates"</f>
        <v>Candidates</v>
      </c>
      <c r="B5" s="140"/>
    </row>
    <row r="6" spans="1:7" ht="12.75" customHeight="1">
      <c r="A6" s="1" t="str">
        <f>" "</f>
        <v xml:space="preserve"> </v>
      </c>
    </row>
    <row r="7" spans="1:7" ht="12.75" customHeight="1">
      <c r="A7" s="2" t="str">
        <f>Labels!B18</f>
        <v>Probability Accept</v>
      </c>
      <c r="B7" s="40"/>
      <c r="D7" s="2" t="str">
        <f>Labels!B12</f>
        <v>Last Updated</v>
      </c>
      <c r="E7" s="41"/>
    </row>
    <row r="8" spans="1:7" ht="12.75" customHeight="1">
      <c r="A8" s="3" t="str">
        <f>"   "&amp;Labels!B26</f>
        <v xml:space="preserve">   Susan</v>
      </c>
      <c r="B8" s="42">
        <v>0.9</v>
      </c>
      <c r="D8" s="3" t="str">
        <f>"   "&amp;Labels!B26</f>
        <v xml:space="preserve">   Susan</v>
      </c>
      <c r="E8" s="43">
        <f>DATE(2010,6,12)</f>
        <v>40341</v>
      </c>
    </row>
    <row r="9" spans="1:7" ht="12.75" customHeight="1">
      <c r="A9" s="3" t="str">
        <f>"   "&amp;Labels!B27</f>
        <v xml:space="preserve">   Tom</v>
      </c>
      <c r="B9" s="42">
        <v>0.95</v>
      </c>
      <c r="D9" s="3" t="str">
        <f>"   "&amp;Labels!B27</f>
        <v xml:space="preserve">   Tom</v>
      </c>
      <c r="E9" s="43">
        <f>DATE(2010,6,30)</f>
        <v>40359</v>
      </c>
    </row>
    <row r="10" spans="1:7" ht="12.75" customHeight="1">
      <c r="A10" s="3" t="str">
        <f>"   "&amp;Labels!B28</f>
        <v xml:space="preserve">   Karen</v>
      </c>
      <c r="B10" s="42">
        <v>0.5</v>
      </c>
      <c r="D10" s="3" t="str">
        <f>"   "&amp;Labels!B28</f>
        <v xml:space="preserve">   Karen</v>
      </c>
      <c r="E10" s="43">
        <f>DATE(2010,7,25)</f>
        <v>40384</v>
      </c>
    </row>
    <row r="11" spans="1:7" ht="12.75" customHeight="1">
      <c r="A11" s="3" t="str">
        <f>"   "&amp;Labels!B29</f>
        <v xml:space="preserve">   George</v>
      </c>
      <c r="B11" s="42">
        <v>0.7</v>
      </c>
      <c r="D11" s="3" t="str">
        <f>"   "&amp;Labels!B29</f>
        <v xml:space="preserve">   George</v>
      </c>
      <c r="E11" s="43">
        <f>DATE(2010,8,2)</f>
        <v>40392</v>
      </c>
    </row>
    <row r="12" spans="1:7" ht="12.75" customHeight="1">
      <c r="A12" s="3" t="str">
        <f>"   "&amp;Labels!B30</f>
        <v xml:space="preserve">   Armand</v>
      </c>
      <c r="B12" s="42">
        <f>0</f>
        <v>0</v>
      </c>
      <c r="D12" s="3" t="str">
        <f>"   "&amp;Labels!B30</f>
        <v xml:space="preserve">   Armand</v>
      </c>
      <c r="E12" s="43">
        <f>DATE(2010,8,18)</f>
        <v>40408</v>
      </c>
    </row>
    <row r="13" spans="1:7" ht="12.75" customHeight="1">
      <c r="A13" s="5" t="str">
        <f>"   "&amp;Labels!B31</f>
        <v xml:space="preserve">   Zelda</v>
      </c>
      <c r="B13" s="44">
        <f>0</f>
        <v>0</v>
      </c>
      <c r="D13" s="5" t="str">
        <f>"   "&amp;Labels!B31</f>
        <v xml:space="preserve">   Zelda</v>
      </c>
      <c r="E13" s="45">
        <f>DATE(2010,7,15)</f>
        <v>40374</v>
      </c>
    </row>
    <row r="15" spans="1:7" ht="12.75" customHeight="1">
      <c r="B15" s="6" t="str">
        <f>Labels!B26</f>
        <v>Susan</v>
      </c>
      <c r="C15" s="7" t="str">
        <f>Labels!B27</f>
        <v>Tom</v>
      </c>
      <c r="D15" s="7" t="str">
        <f>Labels!B28</f>
        <v>Karen</v>
      </c>
      <c r="E15" s="7" t="str">
        <f>Labels!B29</f>
        <v>George</v>
      </c>
      <c r="F15" s="7" t="str">
        <f>Labels!B30</f>
        <v>Armand</v>
      </c>
      <c r="G15" s="8" t="str">
        <f>Labels!B31</f>
        <v>Zelda</v>
      </c>
    </row>
    <row r="16" spans="1:7" ht="12.75" customHeight="1">
      <c r="A16" s="2" t="str">
        <f>Labels!B7</f>
        <v>Candidate Detail Ratings</v>
      </c>
      <c r="B16" s="46"/>
      <c r="C16" s="46"/>
      <c r="D16" s="46"/>
      <c r="E16" s="46"/>
      <c r="F16" s="46"/>
      <c r="G16" s="47"/>
    </row>
    <row r="17" spans="1:7" ht="12.75" customHeight="1">
      <c r="A17" s="3" t="str">
        <f>"   "&amp;Labels!B34</f>
        <v xml:space="preserve">   Experience</v>
      </c>
      <c r="B17" s="48"/>
      <c r="C17" s="48"/>
      <c r="D17" s="48"/>
      <c r="E17" s="48"/>
      <c r="F17" s="48"/>
      <c r="G17" s="49"/>
    </row>
    <row r="18" spans="1:7" ht="12.75" customHeight="1">
      <c r="A18" s="4" t="str">
        <f>"      "&amp;Labels!B35</f>
        <v xml:space="preserve">      Industry</v>
      </c>
      <c r="B18" s="50">
        <f t="shared" ref="B18:B25" si="0">B54</f>
        <v>6</v>
      </c>
      <c r="C18" s="50">
        <f t="shared" ref="C18:C25" si="1">B80</f>
        <v>3</v>
      </c>
      <c r="D18" s="50">
        <f t="shared" ref="D18:D25" si="2">B106</f>
        <v>5</v>
      </c>
      <c r="E18" s="50">
        <f t="shared" ref="E18:E25" si="3">B132</f>
        <v>5</v>
      </c>
      <c r="F18" s="50">
        <f t="shared" ref="F18:F25" si="4">B158</f>
        <v>3</v>
      </c>
      <c r="G18" s="51">
        <f t="shared" ref="G18:G25" si="5">B184</f>
        <v>6</v>
      </c>
    </row>
    <row r="19" spans="1:7" ht="12.75" customHeight="1">
      <c r="A19" s="4" t="str">
        <f>"      "&amp;Labels!B36</f>
        <v xml:space="preserve">      Functional Focus</v>
      </c>
      <c r="B19" s="50">
        <f t="shared" si="0"/>
        <v>6</v>
      </c>
      <c r="C19" s="50">
        <f t="shared" si="1"/>
        <v>3</v>
      </c>
      <c r="D19" s="50">
        <f t="shared" si="2"/>
        <v>5</v>
      </c>
      <c r="E19" s="50">
        <f t="shared" si="3"/>
        <v>5</v>
      </c>
      <c r="F19" s="50">
        <f t="shared" si="4"/>
        <v>5</v>
      </c>
      <c r="G19" s="51">
        <f t="shared" si="5"/>
        <v>4</v>
      </c>
    </row>
    <row r="20" spans="1:7" ht="12.75" customHeight="1">
      <c r="A20" s="4" t="str">
        <f>"      "&amp;Labels!B37</f>
        <v xml:space="preserve">      Functional Breadth</v>
      </c>
      <c r="B20" s="50">
        <f t="shared" si="0"/>
        <v>6</v>
      </c>
      <c r="C20" s="50">
        <f t="shared" si="1"/>
        <v>3</v>
      </c>
      <c r="D20" s="50">
        <f t="shared" si="2"/>
        <v>5</v>
      </c>
      <c r="E20" s="50">
        <f t="shared" si="3"/>
        <v>5</v>
      </c>
      <c r="F20" s="50">
        <f t="shared" si="4"/>
        <v>3</v>
      </c>
      <c r="G20" s="51">
        <f t="shared" si="5"/>
        <v>4</v>
      </c>
    </row>
    <row r="21" spans="1:7" ht="12.75" customHeight="1">
      <c r="A21" s="4" t="str">
        <f>"      "&amp;Labels!B38</f>
        <v xml:space="preserve">      Job Scope</v>
      </c>
      <c r="B21" s="50">
        <f t="shared" si="0"/>
        <v>5</v>
      </c>
      <c r="C21" s="50">
        <f t="shared" si="1"/>
        <v>2</v>
      </c>
      <c r="D21" s="50">
        <f t="shared" si="2"/>
        <v>8</v>
      </c>
      <c r="E21" s="50">
        <f t="shared" si="3"/>
        <v>4</v>
      </c>
      <c r="F21" s="50">
        <f t="shared" si="4"/>
        <v>3</v>
      </c>
      <c r="G21" s="51">
        <f t="shared" si="5"/>
        <v>4</v>
      </c>
    </row>
    <row r="22" spans="1:7" ht="12.75" customHeight="1">
      <c r="A22" s="4" t="str">
        <f>"      "&amp;Labels!B39</f>
        <v xml:space="preserve">      Job Progression</v>
      </c>
      <c r="B22" s="50">
        <f t="shared" si="0"/>
        <v>4</v>
      </c>
      <c r="C22" s="50">
        <f t="shared" si="1"/>
        <v>2</v>
      </c>
      <c r="D22" s="50">
        <f t="shared" si="2"/>
        <v>8</v>
      </c>
      <c r="E22" s="50">
        <f t="shared" si="3"/>
        <v>4</v>
      </c>
      <c r="F22" s="50">
        <f t="shared" si="4"/>
        <v>3</v>
      </c>
      <c r="G22" s="51">
        <f t="shared" si="5"/>
        <v>2</v>
      </c>
    </row>
    <row r="23" spans="1:7" ht="12.75" customHeight="1">
      <c r="A23" s="4" t="str">
        <f>"      "&amp;Labels!B40</f>
        <v xml:space="preserve">      Inside/Outside Candidate</v>
      </c>
      <c r="B23" s="50">
        <f t="shared" si="0"/>
        <v>6</v>
      </c>
      <c r="C23" s="50">
        <f t="shared" si="1"/>
        <v>3</v>
      </c>
      <c r="D23" s="50">
        <f t="shared" si="2"/>
        <v>5</v>
      </c>
      <c r="E23" s="50">
        <f t="shared" si="3"/>
        <v>5</v>
      </c>
      <c r="F23" s="50">
        <f t="shared" si="4"/>
        <v>4</v>
      </c>
      <c r="G23" s="51">
        <f t="shared" si="5"/>
        <v>4</v>
      </c>
    </row>
    <row r="24" spans="1:7" ht="12.75" customHeight="1">
      <c r="A24" s="4" t="str">
        <f>"      "&amp;Labels!B41</f>
        <v xml:space="preserve">      Education - Professional</v>
      </c>
      <c r="B24" s="50">
        <f t="shared" si="0"/>
        <v>6</v>
      </c>
      <c r="C24" s="50">
        <f t="shared" si="1"/>
        <v>3</v>
      </c>
      <c r="D24" s="50">
        <f t="shared" si="2"/>
        <v>5</v>
      </c>
      <c r="E24" s="50">
        <f t="shared" si="3"/>
        <v>5</v>
      </c>
      <c r="F24" s="50">
        <f t="shared" si="4"/>
        <v>3</v>
      </c>
      <c r="G24" s="51">
        <f t="shared" si="5"/>
        <v>4</v>
      </c>
    </row>
    <row r="25" spans="1:7" ht="12.75" customHeight="1">
      <c r="A25" s="4" t="str">
        <f>"      "&amp;Labels!B42</f>
        <v xml:space="preserve">      Education - Breadth</v>
      </c>
      <c r="B25" s="50">
        <f t="shared" si="0"/>
        <v>6</v>
      </c>
      <c r="C25" s="50">
        <f t="shared" si="1"/>
        <v>3</v>
      </c>
      <c r="D25" s="50">
        <f t="shared" si="2"/>
        <v>5</v>
      </c>
      <c r="E25" s="50">
        <f t="shared" si="3"/>
        <v>5</v>
      </c>
      <c r="F25" s="50">
        <f t="shared" si="4"/>
        <v>3</v>
      </c>
      <c r="G25" s="51">
        <f t="shared" si="5"/>
        <v>4</v>
      </c>
    </row>
    <row r="26" spans="1:7" ht="12.75" customHeight="1">
      <c r="A26" s="3" t="str">
        <f>"      "&amp;Labels!C34</f>
        <v xml:space="preserve">      Subtotal</v>
      </c>
      <c r="B26" s="48">
        <f>'(Other Computations)'!B48/'Open Position'!E28</f>
        <v>5.9166666666666661</v>
      </c>
      <c r="C26" s="48">
        <f>'(Other Computations)'!C48/'Open Position'!E28</f>
        <v>2.9166666666666665</v>
      </c>
      <c r="D26" s="48">
        <f>'(Other Computations)'!D48/'Open Position'!E28</f>
        <v>5.25</v>
      </c>
      <c r="E26" s="48">
        <f>'(Other Computations)'!E48/'Open Position'!E28</f>
        <v>4.916666666666667</v>
      </c>
      <c r="F26" s="48">
        <f>'(Other Computations)'!F48/'Open Position'!E28</f>
        <v>3.25</v>
      </c>
      <c r="G26" s="49">
        <f>'(Other Computations)'!G48/'Open Position'!E28</f>
        <v>4.166666666666667</v>
      </c>
    </row>
    <row r="27" spans="1:7" ht="12.75" customHeight="1">
      <c r="A27" s="3" t="str">
        <f>"   "&amp;Labels!B43</f>
        <v xml:space="preserve">   Accomplishments</v>
      </c>
      <c r="B27" s="48"/>
      <c r="C27" s="48"/>
      <c r="D27" s="48"/>
      <c r="E27" s="48"/>
      <c r="F27" s="48"/>
      <c r="G27" s="49"/>
    </row>
    <row r="28" spans="1:7" ht="12.75" customHeight="1">
      <c r="A28" s="4" t="str">
        <f>"      "&amp;Labels!B44</f>
        <v xml:space="preserve">      Assigned Contributions</v>
      </c>
      <c r="B28" s="50">
        <f>B63</f>
        <v>5</v>
      </c>
      <c r="C28" s="50">
        <f>B89</f>
        <v>4</v>
      </c>
      <c r="D28" s="50">
        <f>B115</f>
        <v>2</v>
      </c>
      <c r="E28" s="50">
        <f>B141</f>
        <v>4</v>
      </c>
      <c r="F28" s="50">
        <f>B167</f>
        <v>5</v>
      </c>
      <c r="G28" s="51">
        <f>B193</f>
        <v>2</v>
      </c>
    </row>
    <row r="29" spans="1:7" ht="12.75" customHeight="1">
      <c r="A29" s="4" t="str">
        <f>"      "&amp;Labels!B45</f>
        <v xml:space="preserve">      Original Contributions</v>
      </c>
      <c r="B29" s="50">
        <f>B64</f>
        <v>5</v>
      </c>
      <c r="C29" s="50">
        <f>B90</f>
        <v>5</v>
      </c>
      <c r="D29" s="50">
        <f>B116</f>
        <v>6</v>
      </c>
      <c r="E29" s="50">
        <f>B142</f>
        <v>2</v>
      </c>
      <c r="F29" s="50">
        <f>B168</f>
        <v>3</v>
      </c>
      <c r="G29" s="51">
        <f>B194</f>
        <v>5</v>
      </c>
    </row>
    <row r="30" spans="1:7" ht="12.75" customHeight="1">
      <c r="A30" s="4" t="str">
        <f>"      "&amp;Labels!B46</f>
        <v xml:space="preserve">      Outstanding Contributions</v>
      </c>
      <c r="B30" s="50">
        <f>B65</f>
        <v>5</v>
      </c>
      <c r="C30" s="50">
        <f>B91</f>
        <v>3</v>
      </c>
      <c r="D30" s="50">
        <f>B117</f>
        <v>4</v>
      </c>
      <c r="E30" s="50">
        <f>B143</f>
        <v>2</v>
      </c>
      <c r="F30" s="50">
        <f>B169</f>
        <v>3</v>
      </c>
      <c r="G30" s="51">
        <f>B195</f>
        <v>4</v>
      </c>
    </row>
    <row r="31" spans="1:7" ht="12.75" customHeight="1">
      <c r="A31" s="3" t="str">
        <f>"      "&amp;Labels!C43</f>
        <v xml:space="preserve">      Subtotal</v>
      </c>
      <c r="B31" s="48">
        <f>'(Other Computations)'!B53/'Open Position'!E33</f>
        <v>5</v>
      </c>
      <c r="C31" s="48">
        <f>'(Other Computations)'!C53/'Open Position'!E33</f>
        <v>3.7272727272727271</v>
      </c>
      <c r="D31" s="48">
        <f>'(Other Computations)'!D53/'Open Position'!E33</f>
        <v>3.6363636363636362</v>
      </c>
      <c r="E31" s="48">
        <f>'(Other Computations)'!E53/'Open Position'!E33</f>
        <v>2.7272727272727271</v>
      </c>
      <c r="F31" s="48">
        <f>'(Other Computations)'!F53/'Open Position'!E33</f>
        <v>3.7272727272727271</v>
      </c>
      <c r="G31" s="49">
        <f>'(Other Computations)'!G53/'Open Position'!E33</f>
        <v>3.4545454545454537</v>
      </c>
    </row>
    <row r="32" spans="1:7" ht="12.75" customHeight="1">
      <c r="A32" s="3" t="str">
        <f>"   "&amp;Labels!B47</f>
        <v xml:space="preserve">   Team Style</v>
      </c>
      <c r="B32" s="48"/>
      <c r="C32" s="48"/>
      <c r="D32" s="48"/>
      <c r="E32" s="48"/>
      <c r="F32" s="48"/>
      <c r="G32" s="49"/>
    </row>
    <row r="33" spans="1:7" ht="12.75" customHeight="1">
      <c r="A33" s="4" t="str">
        <f>"      "&amp;Labels!B48</f>
        <v xml:space="preserve">      Works well with Others</v>
      </c>
      <c r="B33" s="50">
        <f t="shared" ref="B33:B38" si="6">B67</f>
        <v>5</v>
      </c>
      <c r="C33" s="50">
        <f t="shared" ref="C33:C38" si="7">B93</f>
        <v>0</v>
      </c>
      <c r="D33" s="50">
        <f t="shared" ref="D33:D38" si="8">B119</f>
        <v>2</v>
      </c>
      <c r="E33" s="50">
        <f t="shared" ref="E33:E38" si="9">B145</f>
        <v>5</v>
      </c>
      <c r="F33" s="50">
        <f t="shared" ref="F33:F38" si="10">B171</f>
        <v>3</v>
      </c>
      <c r="G33" s="51">
        <f t="shared" ref="G33:G38" si="11">B197</f>
        <v>4</v>
      </c>
    </row>
    <row r="34" spans="1:7" ht="12.75" customHeight="1">
      <c r="A34" s="4" t="str">
        <f>"      "&amp;Labels!B49</f>
        <v xml:space="preserve">      Accepts Conflict of Ideas</v>
      </c>
      <c r="B34" s="50">
        <f t="shared" si="6"/>
        <v>5</v>
      </c>
      <c r="C34" s="50">
        <f t="shared" si="7"/>
        <v>0</v>
      </c>
      <c r="D34" s="50">
        <f t="shared" si="8"/>
        <v>4</v>
      </c>
      <c r="E34" s="50">
        <f t="shared" si="9"/>
        <v>3</v>
      </c>
      <c r="F34" s="50">
        <f t="shared" si="10"/>
        <v>5</v>
      </c>
      <c r="G34" s="51">
        <f t="shared" si="11"/>
        <v>4</v>
      </c>
    </row>
    <row r="35" spans="1:7" ht="12.75" customHeight="1">
      <c r="A35" s="4" t="str">
        <f>"      "&amp;Labels!B50</f>
        <v xml:space="preserve">      Manages Conflict of People</v>
      </c>
      <c r="B35" s="50">
        <f t="shared" si="6"/>
        <v>5</v>
      </c>
      <c r="C35" s="50">
        <f t="shared" si="7"/>
        <v>0</v>
      </c>
      <c r="D35" s="50">
        <f t="shared" si="8"/>
        <v>3</v>
      </c>
      <c r="E35" s="50">
        <f t="shared" si="9"/>
        <v>4</v>
      </c>
      <c r="F35" s="50">
        <f t="shared" si="10"/>
        <v>4</v>
      </c>
      <c r="G35" s="51">
        <f t="shared" si="11"/>
        <v>3</v>
      </c>
    </row>
    <row r="36" spans="1:7" ht="12.75" customHeight="1">
      <c r="A36" s="4" t="str">
        <f>"      "&amp;Labels!B51</f>
        <v xml:space="preserve">      Accepts Valid Criticism</v>
      </c>
      <c r="B36" s="50">
        <f t="shared" si="6"/>
        <v>5</v>
      </c>
      <c r="C36" s="50">
        <f t="shared" si="7"/>
        <v>0</v>
      </c>
      <c r="D36" s="50">
        <f t="shared" si="8"/>
        <v>3</v>
      </c>
      <c r="E36" s="50">
        <f t="shared" si="9"/>
        <v>3</v>
      </c>
      <c r="F36" s="50">
        <f t="shared" si="10"/>
        <v>3</v>
      </c>
      <c r="G36" s="51">
        <f t="shared" si="11"/>
        <v>4</v>
      </c>
    </row>
    <row r="37" spans="1:7" ht="12.75" customHeight="1">
      <c r="A37" s="4" t="str">
        <f>"      "&amp;Labels!B52</f>
        <v xml:space="preserve">      Forms Own Opinions</v>
      </c>
      <c r="B37" s="50">
        <f t="shared" si="6"/>
        <v>5</v>
      </c>
      <c r="C37" s="50">
        <f t="shared" si="7"/>
        <v>0</v>
      </c>
      <c r="D37" s="50">
        <f t="shared" si="8"/>
        <v>5</v>
      </c>
      <c r="E37" s="50">
        <f t="shared" si="9"/>
        <v>4</v>
      </c>
      <c r="F37" s="50">
        <f t="shared" si="10"/>
        <v>3</v>
      </c>
      <c r="G37" s="51">
        <f t="shared" si="11"/>
        <v>3</v>
      </c>
    </row>
    <row r="38" spans="1:7" ht="12.75" customHeight="1">
      <c r="A38" s="4" t="str">
        <f>"      "&amp;Labels!B53</f>
        <v xml:space="preserve">      Leadership</v>
      </c>
      <c r="B38" s="50">
        <f t="shared" si="6"/>
        <v>5</v>
      </c>
      <c r="C38" s="50">
        <f t="shared" si="7"/>
        <v>0</v>
      </c>
      <c r="D38" s="50">
        <f t="shared" si="8"/>
        <v>4</v>
      </c>
      <c r="E38" s="50">
        <f t="shared" si="9"/>
        <v>3</v>
      </c>
      <c r="F38" s="50">
        <f t="shared" si="10"/>
        <v>3</v>
      </c>
      <c r="G38" s="51">
        <f t="shared" si="11"/>
        <v>4</v>
      </c>
    </row>
    <row r="39" spans="1:7" ht="12.75" customHeight="1">
      <c r="A39" s="3" t="str">
        <f>"      "&amp;Labels!C47</f>
        <v xml:space="preserve">      Subtotal</v>
      </c>
      <c r="B39" s="48">
        <f>'(Other Computations)'!B61/'Open Position'!E41</f>
        <v>5.0000000000000009</v>
      </c>
      <c r="C39" s="48">
        <f>'(Other Computations)'!C61/'Open Position'!E41</f>
        <v>0</v>
      </c>
      <c r="D39" s="48">
        <f>'(Other Computations)'!D61/'Open Position'!E41</f>
        <v>3.2857142857142856</v>
      </c>
      <c r="E39" s="48">
        <f>'(Other Computations)'!E61/'Open Position'!E41</f>
        <v>3.7619047619047623</v>
      </c>
      <c r="F39" s="48">
        <f>'(Other Computations)'!F61/'Open Position'!E41</f>
        <v>3.4285714285714284</v>
      </c>
      <c r="G39" s="49">
        <f>'(Other Computations)'!G61/'Open Position'!E41</f>
        <v>3.714285714285714</v>
      </c>
    </row>
    <row r="40" spans="1:7" ht="12.75" customHeight="1">
      <c r="A40" s="3" t="str">
        <f>"   "&amp;Labels!B54</f>
        <v xml:space="preserve">   Basic Competencies</v>
      </c>
      <c r="B40" s="48"/>
      <c r="C40" s="48"/>
      <c r="D40" s="48"/>
      <c r="E40" s="48"/>
      <c r="F40" s="48"/>
      <c r="G40" s="49"/>
    </row>
    <row r="41" spans="1:7" ht="12.75" customHeight="1">
      <c r="A41" s="4" t="str">
        <f>"      "&amp;Labels!B55</f>
        <v xml:space="preserve">      Sense of Fairness</v>
      </c>
      <c r="B41" s="50">
        <f>B74</f>
        <v>5</v>
      </c>
      <c r="C41" s="50">
        <f>B100</f>
        <v>3</v>
      </c>
      <c r="D41" s="50">
        <f>B126</f>
        <v>5</v>
      </c>
      <c r="E41" s="50">
        <f>B152</f>
        <v>3</v>
      </c>
      <c r="F41" s="50">
        <f>B178</f>
        <v>2</v>
      </c>
      <c r="G41" s="51">
        <f>B204</f>
        <v>4</v>
      </c>
    </row>
    <row r="42" spans="1:7" ht="12.75" customHeight="1">
      <c r="A42" s="4" t="str">
        <f>"      "&amp;Labels!B56</f>
        <v xml:space="preserve">      Cognitive Ability</v>
      </c>
      <c r="B42" s="50">
        <f>B75</f>
        <v>5</v>
      </c>
      <c r="C42" s="50">
        <f>B101</f>
        <v>3</v>
      </c>
      <c r="D42" s="50">
        <f>B127</f>
        <v>6</v>
      </c>
      <c r="E42" s="50">
        <f>B153</f>
        <v>3</v>
      </c>
      <c r="F42" s="50">
        <f>B179</f>
        <v>3</v>
      </c>
      <c r="G42" s="51">
        <f>B205</f>
        <v>4</v>
      </c>
    </row>
    <row r="43" spans="1:7" ht="12.75" customHeight="1">
      <c r="A43" s="3" t="str">
        <f>"      "&amp;Labels!C54</f>
        <v xml:space="preserve">      Subtotal</v>
      </c>
      <c r="B43" s="48">
        <f>'(Other Computations)'!B65/'Open Position'!E45</f>
        <v>5</v>
      </c>
      <c r="C43" s="48">
        <f>'(Other Computations)'!C65/'Open Position'!E45</f>
        <v>3</v>
      </c>
      <c r="D43" s="48">
        <f>'(Other Computations)'!D65/'Open Position'!E45</f>
        <v>5.4444444444444438</v>
      </c>
      <c r="E43" s="48">
        <f>'(Other Computations)'!E65/'Open Position'!E45</f>
        <v>3</v>
      </c>
      <c r="F43" s="48">
        <f>'(Other Computations)'!F65/'Open Position'!E45</f>
        <v>2.4444444444444442</v>
      </c>
      <c r="G43" s="49">
        <f>'(Other Computations)'!G65/'Open Position'!E45</f>
        <v>3.9999999999999991</v>
      </c>
    </row>
    <row r="44" spans="1:7" ht="12.75" customHeight="1">
      <c r="A44" s="3" t="str">
        <f>"   "&amp;Labels!B57</f>
        <v xml:space="preserve">   Compensation</v>
      </c>
      <c r="B44" s="48">
        <f>B76</f>
        <v>6</v>
      </c>
      <c r="C44" s="48">
        <f>B102</f>
        <v>5</v>
      </c>
      <c r="D44" s="48">
        <f>B128</f>
        <v>3</v>
      </c>
      <c r="E44" s="48">
        <f>B154</f>
        <v>6</v>
      </c>
      <c r="F44" s="48">
        <f>B180</f>
        <v>4</v>
      </c>
      <c r="G44" s="49">
        <f>B206</f>
        <v>4</v>
      </c>
    </row>
    <row r="45" spans="1:7" ht="12.75" customHeight="1">
      <c r="A45" s="3" t="str">
        <f>"   "&amp;Labels!B58</f>
        <v xml:space="preserve">   Location</v>
      </c>
      <c r="B45" s="48">
        <f>B77</f>
        <v>5</v>
      </c>
      <c r="C45" s="48">
        <f>B103</f>
        <v>5</v>
      </c>
      <c r="D45" s="48">
        <f>B129</f>
        <v>5</v>
      </c>
      <c r="E45" s="48">
        <f>B155</f>
        <v>2</v>
      </c>
      <c r="F45" s="48">
        <f>B181</f>
        <v>4</v>
      </c>
      <c r="G45" s="49">
        <f>B207</f>
        <v>3</v>
      </c>
    </row>
    <row r="46" spans="1:7" ht="12.75" customHeight="1">
      <c r="A46" s="15" t="str">
        <f>"   "&amp;Labels!C33</f>
        <v xml:space="preserve">   Total</v>
      </c>
      <c r="B46" s="52">
        <f>'(Other Computations)'!B68/'Open Position'!E48</f>
        <v>5.2741935483870961</v>
      </c>
      <c r="C46" s="52">
        <f>'(Other Computations)'!C68/'Open Position'!E48</f>
        <v>2.387096774193548</v>
      </c>
      <c r="D46" s="52">
        <f>'(Other Computations)'!D68/'Open Position'!E48</f>
        <v>4.096774193548387</v>
      </c>
      <c r="E46" s="52">
        <f>'(Other Computations)'!E68/'Open Position'!E48</f>
        <v>3.8225806451612905</v>
      </c>
      <c r="F46" s="52">
        <f>'(Other Computations)'!F68/'Open Position'!E48</f>
        <v>3.387096774193548</v>
      </c>
      <c r="G46" s="53">
        <f>'(Other Computations)'!G68/'Open Position'!E48</f>
        <v>3.7903225806451606</v>
      </c>
    </row>
    <row r="49" spans="1:7" ht="12.75" customHeight="1">
      <c r="A49" s="140" t="str">
        <f>"Candidate Rating Inputs"</f>
        <v>Candidate Rating Inputs</v>
      </c>
      <c r="B49" s="140"/>
    </row>
    <row r="50" spans="1:7" ht="12.75" customHeight="1">
      <c r="A50" s="1" t="str">
        <f>" "</f>
        <v xml:space="preserve"> </v>
      </c>
    </row>
    <row r="51" spans="1:7" ht="12.75" customHeight="1">
      <c r="A51" s="2" t="str">
        <f>Labels!B8</f>
        <v>Ratings</v>
      </c>
      <c r="B51" s="54"/>
      <c r="F51" s="2" t="str">
        <f>Labels!B10</f>
        <v>Comments</v>
      </c>
      <c r="G51" s="54"/>
    </row>
    <row r="52" spans="1:7" ht="12.75" customHeight="1">
      <c r="A52" s="3" t="str">
        <f>"   "&amp;Labels!B26</f>
        <v xml:space="preserve">   Susan</v>
      </c>
      <c r="B52" s="55"/>
      <c r="F52" s="3" t="str">
        <f>"   "&amp;Labels!B26</f>
        <v xml:space="preserve">   Susan</v>
      </c>
      <c r="G52" s="55"/>
    </row>
    <row r="53" spans="1:7" ht="12.75" customHeight="1">
      <c r="A53" s="4" t="str">
        <f>"      "&amp;Labels!B34</f>
        <v xml:space="preserve">      Experience</v>
      </c>
      <c r="B53" s="56"/>
      <c r="F53" s="4" t="str">
        <f>"      "&amp;Labels!B34</f>
        <v xml:space="preserve">      Experience</v>
      </c>
      <c r="G53" s="56"/>
    </row>
    <row r="54" spans="1:7" ht="12.75" customHeight="1">
      <c r="A54" s="4" t="str">
        <f>"         "&amp;Labels!B35</f>
        <v xml:space="preserve">         Industry</v>
      </c>
      <c r="B54" s="57">
        <f>6</f>
        <v>6</v>
      </c>
      <c r="F54" s="4" t="str">
        <f>"         "&amp;Labels!B35</f>
        <v xml:space="preserve">         Industry</v>
      </c>
      <c r="G54" s="57" t="str">
        <f t="shared" ref="G54:G61" si="12">" "</f>
        <v xml:space="preserve"> </v>
      </c>
    </row>
    <row r="55" spans="1:7" ht="12.75" customHeight="1">
      <c r="A55" s="4" t="str">
        <f>"         "&amp;Labels!B36</f>
        <v xml:space="preserve">         Functional Focus</v>
      </c>
      <c r="B55" s="57">
        <f>6</f>
        <v>6</v>
      </c>
      <c r="F55" s="4" t="str">
        <f>"         "&amp;Labels!B36</f>
        <v xml:space="preserve">         Functional Focus</v>
      </c>
      <c r="G55" s="57" t="str">
        <f t="shared" si="12"/>
        <v xml:space="preserve"> </v>
      </c>
    </row>
    <row r="56" spans="1:7" ht="12.75" customHeight="1">
      <c r="A56" s="4" t="str">
        <f>"         "&amp;Labels!B37</f>
        <v xml:space="preserve">         Functional Breadth</v>
      </c>
      <c r="B56" s="57">
        <f>6</f>
        <v>6</v>
      </c>
      <c r="F56" s="4" t="str">
        <f>"         "&amp;Labels!B37</f>
        <v xml:space="preserve">         Functional Breadth</v>
      </c>
      <c r="G56" s="57" t="str">
        <f t="shared" si="12"/>
        <v xml:space="preserve"> </v>
      </c>
    </row>
    <row r="57" spans="1:7" ht="12.75" customHeight="1">
      <c r="A57" s="4" t="str">
        <f>"         "&amp;Labels!B38</f>
        <v xml:space="preserve">         Job Scope</v>
      </c>
      <c r="B57" s="57">
        <v>5</v>
      </c>
      <c r="F57" s="4" t="str">
        <f>"         "&amp;Labels!B38</f>
        <v xml:space="preserve">         Job Scope</v>
      </c>
      <c r="G57" s="57" t="str">
        <f t="shared" si="12"/>
        <v xml:space="preserve"> </v>
      </c>
    </row>
    <row r="58" spans="1:7" ht="12.75" customHeight="1">
      <c r="A58" s="4" t="str">
        <f>"         "&amp;Labels!B39</f>
        <v xml:space="preserve">         Job Progression</v>
      </c>
      <c r="B58" s="57">
        <v>4</v>
      </c>
      <c r="F58" s="4" t="str">
        <f>"         "&amp;Labels!B39</f>
        <v xml:space="preserve">         Job Progression</v>
      </c>
      <c r="G58" s="57" t="str">
        <f t="shared" si="12"/>
        <v xml:space="preserve"> </v>
      </c>
    </row>
    <row r="59" spans="1:7" ht="12.75" customHeight="1">
      <c r="A59" s="4" t="str">
        <f>"         "&amp;Labels!B40</f>
        <v xml:space="preserve">         Inside/Outside Candidate</v>
      </c>
      <c r="B59" s="57">
        <f>6</f>
        <v>6</v>
      </c>
      <c r="F59" s="4" t="str">
        <f>"         "&amp;Labels!B40</f>
        <v xml:space="preserve">         Inside/Outside Candidate</v>
      </c>
      <c r="G59" s="57" t="str">
        <f t="shared" si="12"/>
        <v xml:space="preserve"> </v>
      </c>
    </row>
    <row r="60" spans="1:7" ht="12.75" customHeight="1">
      <c r="A60" s="4" t="str">
        <f>"         "&amp;Labels!B41</f>
        <v xml:space="preserve">         Education - Professional</v>
      </c>
      <c r="B60" s="57">
        <f>6</f>
        <v>6</v>
      </c>
      <c r="F60" s="4" t="str">
        <f>"         "&amp;Labels!B41</f>
        <v xml:space="preserve">         Education - Professional</v>
      </c>
      <c r="G60" s="57" t="str">
        <f t="shared" si="12"/>
        <v xml:space="preserve"> </v>
      </c>
    </row>
    <row r="61" spans="1:7" ht="12.75" customHeight="1">
      <c r="A61" s="4" t="str">
        <f>"         "&amp;Labels!B42</f>
        <v xml:space="preserve">         Education - Breadth</v>
      </c>
      <c r="B61" s="57">
        <f>6</f>
        <v>6</v>
      </c>
      <c r="F61" s="4" t="str">
        <f>"         "&amp;Labels!B42</f>
        <v xml:space="preserve">         Education - Breadth</v>
      </c>
      <c r="G61" s="57" t="str">
        <f t="shared" si="12"/>
        <v xml:space="preserve"> </v>
      </c>
    </row>
    <row r="62" spans="1:7" ht="12.75" customHeight="1">
      <c r="A62" s="4" t="str">
        <f>"      "&amp;Labels!B43</f>
        <v xml:space="preserve">      Accomplishments</v>
      </c>
      <c r="B62" s="56"/>
      <c r="F62" s="4" t="str">
        <f>"      "&amp;Labels!B43</f>
        <v xml:space="preserve">      Accomplishments</v>
      </c>
      <c r="G62" s="56"/>
    </row>
    <row r="63" spans="1:7" ht="12.75" customHeight="1">
      <c r="A63" s="4" t="str">
        <f>"         "&amp;Labels!B44</f>
        <v xml:space="preserve">         Assigned Contributions</v>
      </c>
      <c r="B63" s="57">
        <f>5</f>
        <v>5</v>
      </c>
      <c r="F63" s="4" t="str">
        <f>"         "&amp;Labels!B44</f>
        <v xml:space="preserve">         Assigned Contributions</v>
      </c>
      <c r="G63" s="57" t="str">
        <f>" "</f>
        <v xml:space="preserve"> </v>
      </c>
    </row>
    <row r="64" spans="1:7" ht="12.75" customHeight="1">
      <c r="A64" s="4" t="str">
        <f>"         "&amp;Labels!B45</f>
        <v xml:space="preserve">         Original Contributions</v>
      </c>
      <c r="B64" s="57">
        <f>5</f>
        <v>5</v>
      </c>
      <c r="F64" s="4" t="str">
        <f>"         "&amp;Labels!B45</f>
        <v xml:space="preserve">         Original Contributions</v>
      </c>
      <c r="G64" s="57" t="str">
        <f>" "</f>
        <v xml:space="preserve"> </v>
      </c>
    </row>
    <row r="65" spans="1:7" ht="12.75" customHeight="1">
      <c r="A65" s="4" t="str">
        <f>"         "&amp;Labels!B46</f>
        <v xml:space="preserve">         Outstanding Contributions</v>
      </c>
      <c r="B65" s="57">
        <f>5</f>
        <v>5</v>
      </c>
      <c r="F65" s="4" t="str">
        <f>"         "&amp;Labels!B46</f>
        <v xml:space="preserve">         Outstanding Contributions</v>
      </c>
      <c r="G65" s="57" t="str">
        <f>" "</f>
        <v xml:space="preserve"> </v>
      </c>
    </row>
    <row r="66" spans="1:7" ht="12.75" customHeight="1">
      <c r="A66" s="4" t="str">
        <f>"      "&amp;Labels!B47</f>
        <v xml:space="preserve">      Team Style</v>
      </c>
      <c r="B66" s="56"/>
      <c r="F66" s="4" t="str">
        <f>"      "&amp;Labels!B47</f>
        <v xml:space="preserve">      Team Style</v>
      </c>
      <c r="G66" s="56"/>
    </row>
    <row r="67" spans="1:7" ht="12.75" customHeight="1">
      <c r="A67" s="4" t="str">
        <f>"         "&amp;Labels!B48</f>
        <v xml:space="preserve">         Works well with Others</v>
      </c>
      <c r="B67" s="57">
        <f>5</f>
        <v>5</v>
      </c>
      <c r="F67" s="4" t="str">
        <f>"         "&amp;Labels!B48</f>
        <v xml:space="preserve">         Works well with Others</v>
      </c>
      <c r="G67" s="57" t="str">
        <f t="shared" ref="G67:G72" si="13">" "</f>
        <v xml:space="preserve"> </v>
      </c>
    </row>
    <row r="68" spans="1:7" ht="12.75" customHeight="1">
      <c r="A68" s="4" t="str">
        <f>"         "&amp;Labels!B49</f>
        <v xml:space="preserve">         Accepts Conflict of Ideas</v>
      </c>
      <c r="B68" s="57">
        <f>5</f>
        <v>5</v>
      </c>
      <c r="F68" s="4" t="str">
        <f>"         "&amp;Labels!B49</f>
        <v xml:space="preserve">         Accepts Conflict of Ideas</v>
      </c>
      <c r="G68" s="57" t="str">
        <f t="shared" si="13"/>
        <v xml:space="preserve"> </v>
      </c>
    </row>
    <row r="69" spans="1:7" ht="12.75" customHeight="1">
      <c r="A69" s="4" t="str">
        <f>"         "&amp;Labels!B50</f>
        <v xml:space="preserve">         Manages Conflict of People</v>
      </c>
      <c r="B69" s="57">
        <f>5</f>
        <v>5</v>
      </c>
      <c r="F69" s="4" t="str">
        <f>"         "&amp;Labels!B50</f>
        <v xml:space="preserve">         Manages Conflict of People</v>
      </c>
      <c r="G69" s="57" t="str">
        <f t="shared" si="13"/>
        <v xml:space="preserve"> </v>
      </c>
    </row>
    <row r="70" spans="1:7" ht="12.75" customHeight="1">
      <c r="A70" s="4" t="str">
        <f>"         "&amp;Labels!B51</f>
        <v xml:space="preserve">         Accepts Valid Criticism</v>
      </c>
      <c r="B70" s="57">
        <f>5</f>
        <v>5</v>
      </c>
      <c r="F70" s="4" t="str">
        <f>"         "&amp;Labels!B51</f>
        <v xml:space="preserve">         Accepts Valid Criticism</v>
      </c>
      <c r="G70" s="57" t="str">
        <f t="shared" si="13"/>
        <v xml:space="preserve"> </v>
      </c>
    </row>
    <row r="71" spans="1:7" ht="12.75" customHeight="1">
      <c r="A71" s="4" t="str">
        <f>"         "&amp;Labels!B52</f>
        <v xml:space="preserve">         Forms Own Opinions</v>
      </c>
      <c r="B71" s="57">
        <f>5</f>
        <v>5</v>
      </c>
      <c r="F71" s="4" t="str">
        <f>"         "&amp;Labels!B52</f>
        <v xml:space="preserve">         Forms Own Opinions</v>
      </c>
      <c r="G71" s="57" t="str">
        <f t="shared" si="13"/>
        <v xml:space="preserve"> </v>
      </c>
    </row>
    <row r="72" spans="1:7" ht="12.75" customHeight="1">
      <c r="A72" s="4" t="str">
        <f>"         "&amp;Labels!B53</f>
        <v xml:space="preserve">         Leadership</v>
      </c>
      <c r="B72" s="57">
        <f>5</f>
        <v>5</v>
      </c>
      <c r="F72" s="4" t="str">
        <f>"         "&amp;Labels!B53</f>
        <v xml:space="preserve">         Leadership</v>
      </c>
      <c r="G72" s="57" t="str">
        <f t="shared" si="13"/>
        <v xml:space="preserve"> </v>
      </c>
    </row>
    <row r="73" spans="1:7" ht="12.75" customHeight="1">
      <c r="A73" s="4" t="str">
        <f>"      "&amp;Labels!B54</f>
        <v xml:space="preserve">      Basic Competencies</v>
      </c>
      <c r="B73" s="56"/>
      <c r="F73" s="4" t="str">
        <f>"      "&amp;Labels!B54</f>
        <v xml:space="preserve">      Basic Competencies</v>
      </c>
      <c r="G73" s="56"/>
    </row>
    <row r="74" spans="1:7" ht="12.75" customHeight="1">
      <c r="A74" s="4" t="str">
        <f>"         "&amp;Labels!B55</f>
        <v xml:space="preserve">         Sense of Fairness</v>
      </c>
      <c r="B74" s="57">
        <f>5</f>
        <v>5</v>
      </c>
      <c r="F74" s="4" t="str">
        <f>"         "&amp;Labels!B55</f>
        <v xml:space="preserve">         Sense of Fairness</v>
      </c>
      <c r="G74" s="57" t="str">
        <f>" "</f>
        <v xml:space="preserve"> </v>
      </c>
    </row>
    <row r="75" spans="1:7" ht="12.75" customHeight="1">
      <c r="A75" s="4" t="str">
        <f>"         "&amp;Labels!B56</f>
        <v xml:space="preserve">         Cognitive Ability</v>
      </c>
      <c r="B75" s="57">
        <f>5</f>
        <v>5</v>
      </c>
      <c r="F75" s="4" t="str">
        <f>"         "&amp;Labels!B56</f>
        <v xml:space="preserve">         Cognitive Ability</v>
      </c>
      <c r="G75" s="57" t="str">
        <f>" "</f>
        <v xml:space="preserve"> </v>
      </c>
    </row>
    <row r="76" spans="1:7" ht="12.75" customHeight="1">
      <c r="A76" s="4" t="str">
        <f>"      "&amp;Labels!B57</f>
        <v xml:space="preserve">      Compensation</v>
      </c>
      <c r="B76" s="58">
        <v>6</v>
      </c>
      <c r="F76" s="4" t="str">
        <f>"      "&amp;Labels!B57</f>
        <v xml:space="preserve">      Compensation</v>
      </c>
      <c r="G76" s="58" t="str">
        <f>" "</f>
        <v xml:space="preserve"> </v>
      </c>
    </row>
    <row r="77" spans="1:7" ht="12.75" customHeight="1">
      <c r="A77" s="4" t="str">
        <f>"      "&amp;Labels!B58</f>
        <v xml:space="preserve">      Location</v>
      </c>
      <c r="B77" s="58">
        <v>5</v>
      </c>
      <c r="F77" s="4" t="str">
        <f>"      "&amp;Labels!B58</f>
        <v xml:space="preserve">      Location</v>
      </c>
      <c r="G77" s="58" t="str">
        <f>" "</f>
        <v xml:space="preserve"> </v>
      </c>
    </row>
    <row r="78" spans="1:7" ht="12.75" customHeight="1">
      <c r="A78" s="3" t="str">
        <f>"   "&amp;Labels!B27</f>
        <v xml:space="preserve">   Tom</v>
      </c>
      <c r="B78" s="55"/>
      <c r="F78" s="3" t="str">
        <f>"   "&amp;Labels!B27</f>
        <v xml:space="preserve">   Tom</v>
      </c>
      <c r="G78" s="55"/>
    </row>
    <row r="79" spans="1:7" ht="12.75" customHeight="1">
      <c r="A79" s="4" t="str">
        <f>"      "&amp;Labels!B34</f>
        <v xml:space="preserve">      Experience</v>
      </c>
      <c r="B79" s="56"/>
      <c r="F79" s="4" t="str">
        <f>"      "&amp;Labels!B34</f>
        <v xml:space="preserve">      Experience</v>
      </c>
      <c r="G79" s="56"/>
    </row>
    <row r="80" spans="1:7" ht="12.75" customHeight="1">
      <c r="A80" s="4" t="str">
        <f>"         "&amp;Labels!B35</f>
        <v xml:space="preserve">         Industry</v>
      </c>
      <c r="B80" s="57">
        <f>3</f>
        <v>3</v>
      </c>
      <c r="F80" s="4" t="str">
        <f>"         "&amp;Labels!B35</f>
        <v xml:space="preserve">         Industry</v>
      </c>
      <c r="G80" s="57" t="str">
        <f t="shared" ref="G80:G87" si="14">" "</f>
        <v xml:space="preserve"> </v>
      </c>
    </row>
    <row r="81" spans="1:7" ht="12.75" customHeight="1">
      <c r="A81" s="4" t="str">
        <f>"         "&amp;Labels!B36</f>
        <v xml:space="preserve">         Functional Focus</v>
      </c>
      <c r="B81" s="57">
        <f>3</f>
        <v>3</v>
      </c>
      <c r="F81" s="4" t="str">
        <f>"         "&amp;Labels!B36</f>
        <v xml:space="preserve">         Functional Focus</v>
      </c>
      <c r="G81" s="57" t="str">
        <f t="shared" si="14"/>
        <v xml:space="preserve"> </v>
      </c>
    </row>
    <row r="82" spans="1:7" ht="12.75" customHeight="1">
      <c r="A82" s="4" t="str">
        <f>"         "&amp;Labels!B37</f>
        <v xml:space="preserve">         Functional Breadth</v>
      </c>
      <c r="B82" s="57">
        <f>3</f>
        <v>3</v>
      </c>
      <c r="F82" s="4" t="str">
        <f>"         "&amp;Labels!B37</f>
        <v xml:space="preserve">         Functional Breadth</v>
      </c>
      <c r="G82" s="57" t="str">
        <f t="shared" si="14"/>
        <v xml:space="preserve"> </v>
      </c>
    </row>
    <row r="83" spans="1:7" ht="12.75" customHeight="1">
      <c r="A83" s="4" t="str">
        <f>"         "&amp;Labels!B38</f>
        <v xml:space="preserve">         Job Scope</v>
      </c>
      <c r="B83" s="57">
        <v>2</v>
      </c>
      <c r="F83" s="4" t="str">
        <f>"         "&amp;Labels!B38</f>
        <v xml:space="preserve">         Job Scope</v>
      </c>
      <c r="G83" s="57" t="str">
        <f t="shared" si="14"/>
        <v xml:space="preserve"> </v>
      </c>
    </row>
    <row r="84" spans="1:7" ht="12.75" customHeight="1">
      <c r="A84" s="4" t="str">
        <f>"         "&amp;Labels!B39</f>
        <v xml:space="preserve">         Job Progression</v>
      </c>
      <c r="B84" s="57">
        <v>2</v>
      </c>
      <c r="F84" s="4" t="str">
        <f>"         "&amp;Labels!B39</f>
        <v xml:space="preserve">         Job Progression</v>
      </c>
      <c r="G84" s="57" t="str">
        <f t="shared" si="14"/>
        <v xml:space="preserve"> </v>
      </c>
    </row>
    <row r="85" spans="1:7" ht="12.75" customHeight="1">
      <c r="A85" s="4" t="str">
        <f>"         "&amp;Labels!B40</f>
        <v xml:space="preserve">         Inside/Outside Candidate</v>
      </c>
      <c r="B85" s="57">
        <f>3</f>
        <v>3</v>
      </c>
      <c r="F85" s="4" t="str">
        <f>"         "&amp;Labels!B40</f>
        <v xml:space="preserve">         Inside/Outside Candidate</v>
      </c>
      <c r="G85" s="57" t="str">
        <f t="shared" si="14"/>
        <v xml:space="preserve"> </v>
      </c>
    </row>
    <row r="86" spans="1:7" ht="12.75" customHeight="1">
      <c r="A86" s="4" t="str">
        <f>"         "&amp;Labels!B41</f>
        <v xml:space="preserve">         Education - Professional</v>
      </c>
      <c r="B86" s="57">
        <f>3</f>
        <v>3</v>
      </c>
      <c r="F86" s="4" t="str">
        <f>"         "&amp;Labels!B41</f>
        <v xml:space="preserve">         Education - Professional</v>
      </c>
      <c r="G86" s="57" t="str">
        <f t="shared" si="14"/>
        <v xml:space="preserve"> </v>
      </c>
    </row>
    <row r="87" spans="1:7" ht="12.75" customHeight="1">
      <c r="A87" s="4" t="str">
        <f>"         "&amp;Labels!B42</f>
        <v xml:space="preserve">         Education - Breadth</v>
      </c>
      <c r="B87" s="57">
        <f>3</f>
        <v>3</v>
      </c>
      <c r="F87" s="4" t="str">
        <f>"         "&amp;Labels!B42</f>
        <v xml:space="preserve">         Education - Breadth</v>
      </c>
      <c r="G87" s="57" t="str">
        <f t="shared" si="14"/>
        <v xml:space="preserve"> </v>
      </c>
    </row>
    <row r="88" spans="1:7" ht="12.75" customHeight="1">
      <c r="A88" s="4" t="str">
        <f>"      "&amp;Labels!B43</f>
        <v xml:space="preserve">      Accomplishments</v>
      </c>
      <c r="B88" s="56"/>
      <c r="F88" s="4" t="str">
        <f>"      "&amp;Labels!B43</f>
        <v xml:space="preserve">      Accomplishments</v>
      </c>
      <c r="G88" s="56"/>
    </row>
    <row r="89" spans="1:7" ht="12.75" customHeight="1">
      <c r="A89" s="4" t="str">
        <f>"         "&amp;Labels!B44</f>
        <v xml:space="preserve">         Assigned Contributions</v>
      </c>
      <c r="B89" s="57">
        <f>4</f>
        <v>4</v>
      </c>
      <c r="F89" s="4" t="str">
        <f>"         "&amp;Labels!B44</f>
        <v xml:space="preserve">         Assigned Contributions</v>
      </c>
      <c r="G89" s="57" t="str">
        <f>" "</f>
        <v xml:space="preserve"> </v>
      </c>
    </row>
    <row r="90" spans="1:7" ht="12.75" customHeight="1">
      <c r="A90" s="4" t="str">
        <f>"         "&amp;Labels!B45</f>
        <v xml:space="preserve">         Original Contributions</v>
      </c>
      <c r="B90" s="57">
        <v>5</v>
      </c>
      <c r="F90" s="4" t="str">
        <f>"         "&amp;Labels!B45</f>
        <v xml:space="preserve">         Original Contributions</v>
      </c>
      <c r="G90" s="57" t="str">
        <f>" "</f>
        <v xml:space="preserve"> </v>
      </c>
    </row>
    <row r="91" spans="1:7" ht="12.75" customHeight="1">
      <c r="A91" s="4" t="str">
        <f>"         "&amp;Labels!B46</f>
        <v xml:space="preserve">         Outstanding Contributions</v>
      </c>
      <c r="B91" s="57">
        <v>3</v>
      </c>
      <c r="F91" s="4" t="str">
        <f>"         "&amp;Labels!B46</f>
        <v xml:space="preserve">         Outstanding Contributions</v>
      </c>
      <c r="G91" s="57" t="str">
        <f>" "</f>
        <v xml:space="preserve"> </v>
      </c>
    </row>
    <row r="92" spans="1:7" ht="12.75" customHeight="1">
      <c r="A92" s="4" t="str">
        <f>"      "&amp;Labels!B47</f>
        <v xml:space="preserve">      Team Style</v>
      </c>
      <c r="B92" s="56"/>
      <c r="F92" s="4" t="str">
        <f>"      "&amp;Labels!B47</f>
        <v xml:space="preserve">      Team Style</v>
      </c>
      <c r="G92" s="56"/>
    </row>
    <row r="93" spans="1:7" ht="12.75" customHeight="1">
      <c r="A93" s="4" t="str">
        <f>"         "&amp;Labels!B48</f>
        <v xml:space="preserve">         Works well with Others</v>
      </c>
      <c r="B93" s="57">
        <f>0</f>
        <v>0</v>
      </c>
      <c r="F93" s="4" t="str">
        <f>"         "&amp;Labels!B48</f>
        <v xml:space="preserve">         Works well with Others</v>
      </c>
      <c r="G93" s="57" t="str">
        <f t="shared" ref="G93:G98" si="15">" "</f>
        <v xml:space="preserve"> </v>
      </c>
    </row>
    <row r="94" spans="1:7" ht="12.75" customHeight="1">
      <c r="A94" s="4" t="str">
        <f>"         "&amp;Labels!B49</f>
        <v xml:space="preserve">         Accepts Conflict of Ideas</v>
      </c>
      <c r="B94" s="57">
        <f>0</f>
        <v>0</v>
      </c>
      <c r="F94" s="4" t="str">
        <f>"         "&amp;Labels!B49</f>
        <v xml:space="preserve">         Accepts Conflict of Ideas</v>
      </c>
      <c r="G94" s="57" t="str">
        <f t="shared" si="15"/>
        <v xml:space="preserve"> </v>
      </c>
    </row>
    <row r="95" spans="1:7" ht="12.75" customHeight="1">
      <c r="A95" s="4" t="str">
        <f>"         "&amp;Labels!B50</f>
        <v xml:space="preserve">         Manages Conflict of People</v>
      </c>
      <c r="B95" s="57">
        <f>0</f>
        <v>0</v>
      </c>
      <c r="F95" s="4" t="str">
        <f>"         "&amp;Labels!B50</f>
        <v xml:space="preserve">         Manages Conflict of People</v>
      </c>
      <c r="G95" s="57" t="str">
        <f t="shared" si="15"/>
        <v xml:space="preserve"> </v>
      </c>
    </row>
    <row r="96" spans="1:7" ht="12.75" customHeight="1">
      <c r="A96" s="4" t="str">
        <f>"         "&amp;Labels!B51</f>
        <v xml:space="preserve">         Accepts Valid Criticism</v>
      </c>
      <c r="B96" s="57">
        <f>0</f>
        <v>0</v>
      </c>
      <c r="F96" s="4" t="str">
        <f>"         "&amp;Labels!B51</f>
        <v xml:space="preserve">         Accepts Valid Criticism</v>
      </c>
      <c r="G96" s="57" t="str">
        <f t="shared" si="15"/>
        <v xml:space="preserve"> </v>
      </c>
    </row>
    <row r="97" spans="1:7" ht="12.75" customHeight="1">
      <c r="A97" s="4" t="str">
        <f>"         "&amp;Labels!B52</f>
        <v xml:space="preserve">         Forms Own Opinions</v>
      </c>
      <c r="B97" s="57">
        <f>0</f>
        <v>0</v>
      </c>
      <c r="F97" s="4" t="str">
        <f>"         "&amp;Labels!B52</f>
        <v xml:space="preserve">         Forms Own Opinions</v>
      </c>
      <c r="G97" s="57" t="str">
        <f t="shared" si="15"/>
        <v xml:space="preserve"> </v>
      </c>
    </row>
    <row r="98" spans="1:7" ht="12.75" customHeight="1">
      <c r="A98" s="4" t="str">
        <f>"         "&amp;Labels!B53</f>
        <v xml:space="preserve">         Leadership</v>
      </c>
      <c r="B98" s="57">
        <f>0</f>
        <v>0</v>
      </c>
      <c r="F98" s="4" t="str">
        <f>"         "&amp;Labels!B53</f>
        <v xml:space="preserve">         Leadership</v>
      </c>
      <c r="G98" s="57" t="str">
        <f t="shared" si="15"/>
        <v xml:space="preserve"> </v>
      </c>
    </row>
    <row r="99" spans="1:7" ht="12.75" customHeight="1">
      <c r="A99" s="4" t="str">
        <f>"      "&amp;Labels!B54</f>
        <v xml:space="preserve">      Basic Competencies</v>
      </c>
      <c r="B99" s="56"/>
      <c r="F99" s="4" t="str">
        <f>"      "&amp;Labels!B54</f>
        <v xml:space="preserve">      Basic Competencies</v>
      </c>
      <c r="G99" s="56"/>
    </row>
    <row r="100" spans="1:7" ht="12.75" customHeight="1">
      <c r="A100" s="4" t="str">
        <f>"         "&amp;Labels!B55</f>
        <v xml:space="preserve">         Sense of Fairness</v>
      </c>
      <c r="B100" s="57">
        <v>3</v>
      </c>
      <c r="F100" s="4" t="str">
        <f>"         "&amp;Labels!B55</f>
        <v xml:space="preserve">         Sense of Fairness</v>
      </c>
      <c r="G100" s="57" t="str">
        <f>" "</f>
        <v xml:space="preserve"> </v>
      </c>
    </row>
    <row r="101" spans="1:7" ht="12.75" customHeight="1">
      <c r="A101" s="4" t="str">
        <f>"         "&amp;Labels!B56</f>
        <v xml:space="preserve">         Cognitive Ability</v>
      </c>
      <c r="B101" s="57">
        <v>3</v>
      </c>
      <c r="F101" s="4" t="str">
        <f>"         "&amp;Labels!B56</f>
        <v xml:space="preserve">         Cognitive Ability</v>
      </c>
      <c r="G101" s="57" t="str">
        <f>" "</f>
        <v xml:space="preserve"> </v>
      </c>
    </row>
    <row r="102" spans="1:7" ht="12.75" customHeight="1">
      <c r="A102" s="4" t="str">
        <f>"      "&amp;Labels!B57</f>
        <v xml:space="preserve">      Compensation</v>
      </c>
      <c r="B102" s="58">
        <v>5</v>
      </c>
      <c r="F102" s="4" t="str">
        <f>"      "&amp;Labels!B57</f>
        <v xml:space="preserve">      Compensation</v>
      </c>
      <c r="G102" s="58" t="str">
        <f>" "</f>
        <v xml:space="preserve"> </v>
      </c>
    </row>
    <row r="103" spans="1:7" ht="12.75" customHeight="1">
      <c r="A103" s="4" t="str">
        <f>"      "&amp;Labels!B58</f>
        <v xml:space="preserve">      Location</v>
      </c>
      <c r="B103" s="58">
        <v>5</v>
      </c>
      <c r="F103" s="4" t="str">
        <f>"      "&amp;Labels!B58</f>
        <v xml:space="preserve">      Location</v>
      </c>
      <c r="G103" s="58" t="str">
        <f>" "</f>
        <v xml:space="preserve"> </v>
      </c>
    </row>
    <row r="104" spans="1:7" ht="12.75" customHeight="1">
      <c r="A104" s="3" t="str">
        <f>"   "&amp;Labels!B28</f>
        <v xml:space="preserve">   Karen</v>
      </c>
      <c r="B104" s="55"/>
      <c r="F104" s="3" t="str">
        <f>"   "&amp;Labels!B28</f>
        <v xml:space="preserve">   Karen</v>
      </c>
      <c r="G104" s="55"/>
    </row>
    <row r="105" spans="1:7" ht="12.75" customHeight="1">
      <c r="A105" s="4" t="str">
        <f>"      "&amp;Labels!B34</f>
        <v xml:space="preserve">      Experience</v>
      </c>
      <c r="B105" s="56"/>
      <c r="F105" s="4" t="str">
        <f>"      "&amp;Labels!B34</f>
        <v xml:space="preserve">      Experience</v>
      </c>
      <c r="G105" s="56"/>
    </row>
    <row r="106" spans="1:7" ht="12.75" customHeight="1">
      <c r="A106" s="4" t="str">
        <f>"         "&amp;Labels!B35</f>
        <v xml:space="preserve">         Industry</v>
      </c>
      <c r="B106" s="57">
        <f>5</f>
        <v>5</v>
      </c>
      <c r="F106" s="4" t="str">
        <f>"         "&amp;Labels!B35</f>
        <v xml:space="preserve">         Industry</v>
      </c>
      <c r="G106" s="57" t="str">
        <f t="shared" ref="G106:G113" si="16">" "</f>
        <v xml:space="preserve"> </v>
      </c>
    </row>
    <row r="107" spans="1:7" ht="12.75" customHeight="1">
      <c r="A107" s="4" t="str">
        <f>"         "&amp;Labels!B36</f>
        <v xml:space="preserve">         Functional Focus</v>
      </c>
      <c r="B107" s="57">
        <f>5</f>
        <v>5</v>
      </c>
      <c r="F107" s="4" t="str">
        <f>"         "&amp;Labels!B36</f>
        <v xml:space="preserve">         Functional Focus</v>
      </c>
      <c r="G107" s="57" t="str">
        <f t="shared" si="16"/>
        <v xml:space="preserve"> </v>
      </c>
    </row>
    <row r="108" spans="1:7" ht="12.75" customHeight="1">
      <c r="A108" s="4" t="str">
        <f>"         "&amp;Labels!B37</f>
        <v xml:space="preserve">         Functional Breadth</v>
      </c>
      <c r="B108" s="57">
        <f>5</f>
        <v>5</v>
      </c>
      <c r="F108" s="4" t="str">
        <f>"         "&amp;Labels!B37</f>
        <v xml:space="preserve">         Functional Breadth</v>
      </c>
      <c r="G108" s="57" t="str">
        <f t="shared" si="16"/>
        <v xml:space="preserve"> </v>
      </c>
    </row>
    <row r="109" spans="1:7" ht="12.75" customHeight="1">
      <c r="A109" s="4" t="str">
        <f>"         "&amp;Labels!B38</f>
        <v xml:space="preserve">         Job Scope</v>
      </c>
      <c r="B109" s="57">
        <v>8</v>
      </c>
      <c r="F109" s="4" t="str">
        <f>"         "&amp;Labels!B38</f>
        <v xml:space="preserve">         Job Scope</v>
      </c>
      <c r="G109" s="57" t="str">
        <f t="shared" si="16"/>
        <v xml:space="preserve"> </v>
      </c>
    </row>
    <row r="110" spans="1:7" ht="12.75" customHeight="1">
      <c r="A110" s="4" t="str">
        <f>"         "&amp;Labels!B39</f>
        <v xml:space="preserve">         Job Progression</v>
      </c>
      <c r="B110" s="57">
        <v>8</v>
      </c>
      <c r="F110" s="4" t="str">
        <f>"         "&amp;Labels!B39</f>
        <v xml:space="preserve">         Job Progression</v>
      </c>
      <c r="G110" s="57" t="str">
        <f t="shared" si="16"/>
        <v xml:space="preserve"> </v>
      </c>
    </row>
    <row r="111" spans="1:7" ht="12.75" customHeight="1">
      <c r="A111" s="4" t="str">
        <f>"         "&amp;Labels!B40</f>
        <v xml:space="preserve">         Inside/Outside Candidate</v>
      </c>
      <c r="B111" s="57">
        <f>5</f>
        <v>5</v>
      </c>
      <c r="F111" s="4" t="str">
        <f>"         "&amp;Labels!B40</f>
        <v xml:space="preserve">         Inside/Outside Candidate</v>
      </c>
      <c r="G111" s="57" t="str">
        <f t="shared" si="16"/>
        <v xml:space="preserve"> </v>
      </c>
    </row>
    <row r="112" spans="1:7" ht="12.75" customHeight="1">
      <c r="A112" s="4" t="str">
        <f>"         "&amp;Labels!B41</f>
        <v xml:space="preserve">         Education - Professional</v>
      </c>
      <c r="B112" s="57">
        <f>5</f>
        <v>5</v>
      </c>
      <c r="F112" s="4" t="str">
        <f>"         "&amp;Labels!B41</f>
        <v xml:space="preserve">         Education - Professional</v>
      </c>
      <c r="G112" s="57" t="str">
        <f t="shared" si="16"/>
        <v xml:space="preserve"> </v>
      </c>
    </row>
    <row r="113" spans="1:7" ht="12.75" customHeight="1">
      <c r="A113" s="4" t="str">
        <f>"         "&amp;Labels!B42</f>
        <v xml:space="preserve">         Education - Breadth</v>
      </c>
      <c r="B113" s="57">
        <f>5</f>
        <v>5</v>
      </c>
      <c r="F113" s="4" t="str">
        <f>"         "&amp;Labels!B42</f>
        <v xml:space="preserve">         Education - Breadth</v>
      </c>
      <c r="G113" s="57" t="str">
        <f t="shared" si="16"/>
        <v xml:space="preserve"> </v>
      </c>
    </row>
    <row r="114" spans="1:7" ht="12.75" customHeight="1">
      <c r="A114" s="4" t="str">
        <f>"      "&amp;Labels!B43</f>
        <v xml:space="preserve">      Accomplishments</v>
      </c>
      <c r="B114" s="56"/>
      <c r="F114" s="4" t="str">
        <f>"      "&amp;Labels!B43</f>
        <v xml:space="preserve">      Accomplishments</v>
      </c>
      <c r="G114" s="56"/>
    </row>
    <row r="115" spans="1:7" ht="12.75" customHeight="1">
      <c r="A115" s="4" t="str">
        <f>"         "&amp;Labels!B44</f>
        <v xml:space="preserve">         Assigned Contributions</v>
      </c>
      <c r="B115" s="57">
        <v>2</v>
      </c>
      <c r="F115" s="4" t="str">
        <f>"         "&amp;Labels!B44</f>
        <v xml:space="preserve">         Assigned Contributions</v>
      </c>
      <c r="G115" s="57" t="str">
        <f>" "</f>
        <v xml:space="preserve"> </v>
      </c>
    </row>
    <row r="116" spans="1:7" ht="12.75" customHeight="1">
      <c r="A116" s="4" t="str">
        <f>"         "&amp;Labels!B45</f>
        <v xml:space="preserve">         Original Contributions</v>
      </c>
      <c r="B116" s="57">
        <v>6</v>
      </c>
      <c r="F116" s="4" t="str">
        <f>"         "&amp;Labels!B45</f>
        <v xml:space="preserve">         Original Contributions</v>
      </c>
      <c r="G116" s="57" t="str">
        <f>" "</f>
        <v xml:space="preserve"> </v>
      </c>
    </row>
    <row r="117" spans="1:7" ht="12.75" customHeight="1">
      <c r="A117" s="4" t="str">
        <f>"         "&amp;Labels!B46</f>
        <v xml:space="preserve">         Outstanding Contributions</v>
      </c>
      <c r="B117" s="57">
        <f>4</f>
        <v>4</v>
      </c>
      <c r="F117" s="4" t="str">
        <f>"         "&amp;Labels!B46</f>
        <v xml:space="preserve">         Outstanding Contributions</v>
      </c>
      <c r="G117" s="57" t="str">
        <f>" "</f>
        <v xml:space="preserve"> </v>
      </c>
    </row>
    <row r="118" spans="1:7" ht="12.75" customHeight="1">
      <c r="A118" s="4" t="str">
        <f>"      "&amp;Labels!B47</f>
        <v xml:space="preserve">      Team Style</v>
      </c>
      <c r="B118" s="56"/>
      <c r="F118" s="4" t="str">
        <f>"      "&amp;Labels!B47</f>
        <v xml:space="preserve">      Team Style</v>
      </c>
      <c r="G118" s="56"/>
    </row>
    <row r="119" spans="1:7" ht="12.75" customHeight="1">
      <c r="A119" s="4" t="str">
        <f>"         "&amp;Labels!B48</f>
        <v xml:space="preserve">         Works well with Others</v>
      </c>
      <c r="B119" s="57">
        <v>2</v>
      </c>
      <c r="F119" s="4" t="str">
        <f>"         "&amp;Labels!B48</f>
        <v xml:space="preserve">         Works well with Others</v>
      </c>
      <c r="G119" s="57" t="str">
        <f t="shared" ref="G119:G124" si="17">" "</f>
        <v xml:space="preserve"> </v>
      </c>
    </row>
    <row r="120" spans="1:7" ht="12.75" customHeight="1">
      <c r="A120" s="4" t="str">
        <f>"         "&amp;Labels!B49</f>
        <v xml:space="preserve">         Accepts Conflict of Ideas</v>
      </c>
      <c r="B120" s="57">
        <v>4</v>
      </c>
      <c r="F120" s="4" t="str">
        <f>"         "&amp;Labels!B49</f>
        <v xml:space="preserve">         Accepts Conflict of Ideas</v>
      </c>
      <c r="G120" s="57" t="str">
        <f t="shared" si="17"/>
        <v xml:space="preserve"> </v>
      </c>
    </row>
    <row r="121" spans="1:7" ht="12.75" customHeight="1">
      <c r="A121" s="4" t="str">
        <f>"         "&amp;Labels!B50</f>
        <v xml:space="preserve">         Manages Conflict of People</v>
      </c>
      <c r="B121" s="57">
        <f>3</f>
        <v>3</v>
      </c>
      <c r="F121" s="4" t="str">
        <f>"         "&amp;Labels!B50</f>
        <v xml:space="preserve">         Manages Conflict of People</v>
      </c>
      <c r="G121" s="57" t="str">
        <f t="shared" si="17"/>
        <v xml:space="preserve"> </v>
      </c>
    </row>
    <row r="122" spans="1:7" ht="12.75" customHeight="1">
      <c r="A122" s="4" t="str">
        <f>"         "&amp;Labels!B51</f>
        <v xml:space="preserve">         Accepts Valid Criticism</v>
      </c>
      <c r="B122" s="57">
        <f>3</f>
        <v>3</v>
      </c>
      <c r="F122" s="4" t="str">
        <f>"         "&amp;Labels!B51</f>
        <v xml:space="preserve">         Accepts Valid Criticism</v>
      </c>
      <c r="G122" s="57" t="str">
        <f t="shared" si="17"/>
        <v xml:space="preserve"> </v>
      </c>
    </row>
    <row r="123" spans="1:7" ht="12.75" customHeight="1">
      <c r="A123" s="4" t="str">
        <f>"         "&amp;Labels!B52</f>
        <v xml:space="preserve">         Forms Own Opinions</v>
      </c>
      <c r="B123" s="57">
        <v>5</v>
      </c>
      <c r="F123" s="4" t="str">
        <f>"         "&amp;Labels!B52</f>
        <v xml:space="preserve">         Forms Own Opinions</v>
      </c>
      <c r="G123" s="57" t="str">
        <f t="shared" si="17"/>
        <v xml:space="preserve"> </v>
      </c>
    </row>
    <row r="124" spans="1:7" ht="12.75" customHeight="1">
      <c r="A124" s="4" t="str">
        <f>"         "&amp;Labels!B53</f>
        <v xml:space="preserve">         Leadership</v>
      </c>
      <c r="B124" s="57">
        <v>4</v>
      </c>
      <c r="F124" s="4" t="str">
        <f>"         "&amp;Labels!B53</f>
        <v xml:space="preserve">         Leadership</v>
      </c>
      <c r="G124" s="57" t="str">
        <f t="shared" si="17"/>
        <v xml:space="preserve"> </v>
      </c>
    </row>
    <row r="125" spans="1:7" ht="12.75" customHeight="1">
      <c r="A125" s="4" t="str">
        <f>"      "&amp;Labels!B54</f>
        <v xml:space="preserve">      Basic Competencies</v>
      </c>
      <c r="B125" s="56"/>
      <c r="F125" s="4" t="str">
        <f>"      "&amp;Labels!B54</f>
        <v xml:space="preserve">      Basic Competencies</v>
      </c>
      <c r="G125" s="56"/>
    </row>
    <row r="126" spans="1:7" ht="12.75" customHeight="1">
      <c r="A126" s="4" t="str">
        <f>"         "&amp;Labels!B55</f>
        <v xml:space="preserve">         Sense of Fairness</v>
      </c>
      <c r="B126" s="57">
        <v>5</v>
      </c>
      <c r="F126" s="4" t="str">
        <f>"         "&amp;Labels!B55</f>
        <v xml:space="preserve">         Sense of Fairness</v>
      </c>
      <c r="G126" s="57" t="str">
        <f>" "</f>
        <v xml:space="preserve"> </v>
      </c>
    </row>
    <row r="127" spans="1:7" ht="12.75" customHeight="1">
      <c r="A127" s="4" t="str">
        <f>"         "&amp;Labels!B56</f>
        <v xml:space="preserve">         Cognitive Ability</v>
      </c>
      <c r="B127" s="57">
        <v>6</v>
      </c>
      <c r="F127" s="4" t="str">
        <f>"         "&amp;Labels!B56</f>
        <v xml:space="preserve">         Cognitive Ability</v>
      </c>
      <c r="G127" s="57" t="str">
        <f>" "</f>
        <v xml:space="preserve"> </v>
      </c>
    </row>
    <row r="128" spans="1:7" ht="12.75" customHeight="1">
      <c r="A128" s="4" t="str">
        <f>"      "&amp;Labels!B57</f>
        <v xml:space="preserve">      Compensation</v>
      </c>
      <c r="B128" s="58">
        <v>3</v>
      </c>
      <c r="F128" s="4" t="str">
        <f>"      "&amp;Labels!B57</f>
        <v xml:space="preserve">      Compensation</v>
      </c>
      <c r="G128" s="58" t="str">
        <f>" "</f>
        <v xml:space="preserve"> </v>
      </c>
    </row>
    <row r="129" spans="1:7" ht="12.75" customHeight="1">
      <c r="A129" s="4" t="str">
        <f>"      "&amp;Labels!B58</f>
        <v xml:space="preserve">      Location</v>
      </c>
      <c r="B129" s="58">
        <v>5</v>
      </c>
      <c r="F129" s="4" t="str">
        <f>"      "&amp;Labels!B58</f>
        <v xml:space="preserve">      Location</v>
      </c>
      <c r="G129" s="58" t="str">
        <f>" "</f>
        <v xml:space="preserve"> </v>
      </c>
    </row>
    <row r="130" spans="1:7" ht="12.75" customHeight="1">
      <c r="A130" s="3" t="str">
        <f>"   "&amp;Labels!B29</f>
        <v xml:space="preserve">   George</v>
      </c>
      <c r="B130" s="55"/>
      <c r="F130" s="3" t="str">
        <f>"   "&amp;Labels!B29</f>
        <v xml:space="preserve">   George</v>
      </c>
      <c r="G130" s="55"/>
    </row>
    <row r="131" spans="1:7" ht="12.75" customHeight="1">
      <c r="A131" s="4" t="str">
        <f>"      "&amp;Labels!B34</f>
        <v xml:space="preserve">      Experience</v>
      </c>
      <c r="B131" s="56"/>
      <c r="F131" s="4" t="str">
        <f>"      "&amp;Labels!B34</f>
        <v xml:space="preserve">      Experience</v>
      </c>
      <c r="G131" s="56"/>
    </row>
    <row r="132" spans="1:7" ht="12.75" customHeight="1">
      <c r="A132" s="4" t="str">
        <f>"         "&amp;Labels!B35</f>
        <v xml:space="preserve">         Industry</v>
      </c>
      <c r="B132" s="57">
        <f>5</f>
        <v>5</v>
      </c>
      <c r="F132" s="4" t="str">
        <f>"         "&amp;Labels!B35</f>
        <v xml:space="preserve">         Industry</v>
      </c>
      <c r="G132" s="57" t="str">
        <f t="shared" ref="G132:G139" si="18">" "</f>
        <v xml:space="preserve"> </v>
      </c>
    </row>
    <row r="133" spans="1:7" ht="12.75" customHeight="1">
      <c r="A133" s="4" t="str">
        <f>"         "&amp;Labels!B36</f>
        <v xml:space="preserve">         Functional Focus</v>
      </c>
      <c r="B133" s="57">
        <f>5</f>
        <v>5</v>
      </c>
      <c r="F133" s="4" t="str">
        <f>"         "&amp;Labels!B36</f>
        <v xml:space="preserve">         Functional Focus</v>
      </c>
      <c r="G133" s="57" t="str">
        <f t="shared" si="18"/>
        <v xml:space="preserve"> </v>
      </c>
    </row>
    <row r="134" spans="1:7" ht="12.75" customHeight="1">
      <c r="A134" s="4" t="str">
        <f>"         "&amp;Labels!B37</f>
        <v xml:space="preserve">         Functional Breadth</v>
      </c>
      <c r="B134" s="57">
        <f>5</f>
        <v>5</v>
      </c>
      <c r="F134" s="4" t="str">
        <f>"         "&amp;Labels!B37</f>
        <v xml:space="preserve">         Functional Breadth</v>
      </c>
      <c r="G134" s="57" t="str">
        <f t="shared" si="18"/>
        <v xml:space="preserve"> </v>
      </c>
    </row>
    <row r="135" spans="1:7" ht="12.75" customHeight="1">
      <c r="A135" s="4" t="str">
        <f>"         "&amp;Labels!B38</f>
        <v xml:space="preserve">         Job Scope</v>
      </c>
      <c r="B135" s="57">
        <v>4</v>
      </c>
      <c r="F135" s="4" t="str">
        <f>"         "&amp;Labels!B38</f>
        <v xml:space="preserve">         Job Scope</v>
      </c>
      <c r="G135" s="57" t="str">
        <f t="shared" si="18"/>
        <v xml:space="preserve"> </v>
      </c>
    </row>
    <row r="136" spans="1:7" ht="12.75" customHeight="1">
      <c r="A136" s="4" t="str">
        <f>"         "&amp;Labels!B39</f>
        <v xml:space="preserve">         Job Progression</v>
      </c>
      <c r="B136" s="57">
        <v>4</v>
      </c>
      <c r="F136" s="4" t="str">
        <f>"         "&amp;Labels!B39</f>
        <v xml:space="preserve">         Job Progression</v>
      </c>
      <c r="G136" s="57" t="str">
        <f t="shared" si="18"/>
        <v xml:space="preserve"> </v>
      </c>
    </row>
    <row r="137" spans="1:7" ht="12.75" customHeight="1">
      <c r="A137" s="4" t="str">
        <f>"         "&amp;Labels!B40</f>
        <v xml:space="preserve">         Inside/Outside Candidate</v>
      </c>
      <c r="B137" s="57">
        <f>5</f>
        <v>5</v>
      </c>
      <c r="F137" s="4" t="str">
        <f>"         "&amp;Labels!B40</f>
        <v xml:space="preserve">         Inside/Outside Candidate</v>
      </c>
      <c r="G137" s="57" t="str">
        <f t="shared" si="18"/>
        <v xml:space="preserve"> </v>
      </c>
    </row>
    <row r="138" spans="1:7" ht="12.75" customHeight="1">
      <c r="A138" s="4" t="str">
        <f>"         "&amp;Labels!B41</f>
        <v xml:space="preserve">         Education - Professional</v>
      </c>
      <c r="B138" s="57">
        <f>5</f>
        <v>5</v>
      </c>
      <c r="F138" s="4" t="str">
        <f>"         "&amp;Labels!B41</f>
        <v xml:space="preserve">         Education - Professional</v>
      </c>
      <c r="G138" s="57" t="str">
        <f t="shared" si="18"/>
        <v xml:space="preserve"> </v>
      </c>
    </row>
    <row r="139" spans="1:7" ht="12.75" customHeight="1">
      <c r="A139" s="4" t="str">
        <f>"         "&amp;Labels!B42</f>
        <v xml:space="preserve">         Education - Breadth</v>
      </c>
      <c r="B139" s="57">
        <f>5</f>
        <v>5</v>
      </c>
      <c r="F139" s="4" t="str">
        <f>"         "&amp;Labels!B42</f>
        <v xml:space="preserve">         Education - Breadth</v>
      </c>
      <c r="G139" s="57" t="str">
        <f t="shared" si="18"/>
        <v xml:space="preserve"> </v>
      </c>
    </row>
    <row r="140" spans="1:7" ht="12.75" customHeight="1">
      <c r="A140" s="4" t="str">
        <f>"      "&amp;Labels!B43</f>
        <v xml:space="preserve">      Accomplishments</v>
      </c>
      <c r="B140" s="56"/>
      <c r="F140" s="4" t="str">
        <f>"      "&amp;Labels!B43</f>
        <v xml:space="preserve">      Accomplishments</v>
      </c>
      <c r="G140" s="56"/>
    </row>
    <row r="141" spans="1:7" ht="12.75" customHeight="1">
      <c r="A141" s="4" t="str">
        <f>"         "&amp;Labels!B44</f>
        <v xml:space="preserve">         Assigned Contributions</v>
      </c>
      <c r="B141" s="57">
        <v>4</v>
      </c>
      <c r="F141" s="4" t="str">
        <f>"         "&amp;Labels!B44</f>
        <v xml:space="preserve">         Assigned Contributions</v>
      </c>
      <c r="G141" s="57" t="str">
        <f>" "</f>
        <v xml:space="preserve"> </v>
      </c>
    </row>
    <row r="142" spans="1:7" ht="12.75" customHeight="1">
      <c r="A142" s="4" t="str">
        <f>"         "&amp;Labels!B45</f>
        <v xml:space="preserve">         Original Contributions</v>
      </c>
      <c r="B142" s="57">
        <f>2</f>
        <v>2</v>
      </c>
      <c r="F142" s="4" t="str">
        <f>"         "&amp;Labels!B45</f>
        <v xml:space="preserve">         Original Contributions</v>
      </c>
      <c r="G142" s="57" t="str">
        <f>" "</f>
        <v xml:space="preserve"> </v>
      </c>
    </row>
    <row r="143" spans="1:7" ht="12.75" customHeight="1">
      <c r="A143" s="4" t="str">
        <f>"         "&amp;Labels!B46</f>
        <v xml:space="preserve">         Outstanding Contributions</v>
      </c>
      <c r="B143" s="57">
        <f>2</f>
        <v>2</v>
      </c>
      <c r="F143" s="4" t="str">
        <f>"         "&amp;Labels!B46</f>
        <v xml:space="preserve">         Outstanding Contributions</v>
      </c>
      <c r="G143" s="57" t="str">
        <f>" "</f>
        <v xml:space="preserve"> </v>
      </c>
    </row>
    <row r="144" spans="1:7" ht="12.75" customHeight="1">
      <c r="A144" s="4" t="str">
        <f>"      "&amp;Labels!B47</f>
        <v xml:space="preserve">      Team Style</v>
      </c>
      <c r="B144" s="56"/>
      <c r="F144" s="4" t="str">
        <f>"      "&amp;Labels!B47</f>
        <v xml:space="preserve">      Team Style</v>
      </c>
      <c r="G144" s="56"/>
    </row>
    <row r="145" spans="1:7" ht="12.75" customHeight="1">
      <c r="A145" s="4" t="str">
        <f>"         "&amp;Labels!B48</f>
        <v xml:space="preserve">         Works well with Others</v>
      </c>
      <c r="B145" s="57">
        <v>5</v>
      </c>
      <c r="F145" s="4" t="str">
        <f>"         "&amp;Labels!B48</f>
        <v xml:space="preserve">         Works well with Others</v>
      </c>
      <c r="G145" s="57" t="str">
        <f t="shared" ref="G145:G150" si="19">" "</f>
        <v xml:space="preserve"> </v>
      </c>
    </row>
    <row r="146" spans="1:7" ht="12.75" customHeight="1">
      <c r="A146" s="4" t="str">
        <f>"         "&amp;Labels!B49</f>
        <v xml:space="preserve">         Accepts Conflict of Ideas</v>
      </c>
      <c r="B146" s="57">
        <v>3</v>
      </c>
      <c r="F146" s="4" t="str">
        <f>"         "&amp;Labels!B49</f>
        <v xml:space="preserve">         Accepts Conflict of Ideas</v>
      </c>
      <c r="G146" s="57" t="str">
        <f t="shared" si="19"/>
        <v xml:space="preserve"> </v>
      </c>
    </row>
    <row r="147" spans="1:7" ht="12.75" customHeight="1">
      <c r="A147" s="4" t="str">
        <f>"         "&amp;Labels!B50</f>
        <v xml:space="preserve">         Manages Conflict of People</v>
      </c>
      <c r="B147" s="57">
        <f>4</f>
        <v>4</v>
      </c>
      <c r="F147" s="4" t="str">
        <f>"         "&amp;Labels!B50</f>
        <v xml:space="preserve">         Manages Conflict of People</v>
      </c>
      <c r="G147" s="57" t="str">
        <f t="shared" si="19"/>
        <v xml:space="preserve"> </v>
      </c>
    </row>
    <row r="148" spans="1:7" ht="12.75" customHeight="1">
      <c r="A148" s="4" t="str">
        <f>"         "&amp;Labels!B51</f>
        <v xml:space="preserve">         Accepts Valid Criticism</v>
      </c>
      <c r="B148" s="57">
        <v>3</v>
      </c>
      <c r="F148" s="4" t="str">
        <f>"         "&amp;Labels!B51</f>
        <v xml:space="preserve">         Accepts Valid Criticism</v>
      </c>
      <c r="G148" s="57" t="str">
        <f t="shared" si="19"/>
        <v xml:space="preserve"> </v>
      </c>
    </row>
    <row r="149" spans="1:7" ht="12.75" customHeight="1">
      <c r="A149" s="4" t="str">
        <f>"         "&amp;Labels!B52</f>
        <v xml:space="preserve">         Forms Own Opinions</v>
      </c>
      <c r="B149" s="57">
        <f>4</f>
        <v>4</v>
      </c>
      <c r="F149" s="4" t="str">
        <f>"         "&amp;Labels!B52</f>
        <v xml:space="preserve">         Forms Own Opinions</v>
      </c>
      <c r="G149" s="57" t="str">
        <f t="shared" si="19"/>
        <v xml:space="preserve"> </v>
      </c>
    </row>
    <row r="150" spans="1:7" ht="12.75" customHeight="1">
      <c r="A150" s="4" t="str">
        <f>"         "&amp;Labels!B53</f>
        <v xml:space="preserve">         Leadership</v>
      </c>
      <c r="B150" s="57">
        <v>3</v>
      </c>
      <c r="F150" s="4" t="str">
        <f>"         "&amp;Labels!B53</f>
        <v xml:space="preserve">         Leadership</v>
      </c>
      <c r="G150" s="57" t="str">
        <f t="shared" si="19"/>
        <v xml:space="preserve"> </v>
      </c>
    </row>
    <row r="151" spans="1:7" ht="12.75" customHeight="1">
      <c r="A151" s="4" t="str">
        <f>"      "&amp;Labels!B54</f>
        <v xml:space="preserve">      Basic Competencies</v>
      </c>
      <c r="B151" s="56"/>
      <c r="F151" s="4" t="str">
        <f>"      "&amp;Labels!B54</f>
        <v xml:space="preserve">      Basic Competencies</v>
      </c>
      <c r="G151" s="56"/>
    </row>
    <row r="152" spans="1:7" ht="12.75" customHeight="1">
      <c r="A152" s="4" t="str">
        <f>"         "&amp;Labels!B55</f>
        <v xml:space="preserve">         Sense of Fairness</v>
      </c>
      <c r="B152" s="57">
        <v>3</v>
      </c>
      <c r="F152" s="4" t="str">
        <f>"         "&amp;Labels!B55</f>
        <v xml:space="preserve">         Sense of Fairness</v>
      </c>
      <c r="G152" s="57" t="str">
        <f>" "</f>
        <v xml:space="preserve"> </v>
      </c>
    </row>
    <row r="153" spans="1:7" ht="12.75" customHeight="1">
      <c r="A153" s="4" t="str">
        <f>"         "&amp;Labels!B56</f>
        <v xml:space="preserve">         Cognitive Ability</v>
      </c>
      <c r="B153" s="57">
        <v>3</v>
      </c>
      <c r="F153" s="4" t="str">
        <f>"         "&amp;Labels!B56</f>
        <v xml:space="preserve">         Cognitive Ability</v>
      </c>
      <c r="G153" s="57" t="str">
        <f>" "</f>
        <v xml:space="preserve"> </v>
      </c>
    </row>
    <row r="154" spans="1:7" ht="12.75" customHeight="1">
      <c r="A154" s="4" t="str">
        <f>"      "&amp;Labels!B57</f>
        <v xml:space="preserve">      Compensation</v>
      </c>
      <c r="B154" s="58">
        <v>6</v>
      </c>
      <c r="F154" s="4" t="str">
        <f>"      "&amp;Labels!B57</f>
        <v xml:space="preserve">      Compensation</v>
      </c>
      <c r="G154" s="58" t="str">
        <f>" "</f>
        <v xml:space="preserve"> </v>
      </c>
    </row>
    <row r="155" spans="1:7" ht="12.75" customHeight="1">
      <c r="A155" s="4" t="str">
        <f>"      "&amp;Labels!B58</f>
        <v xml:space="preserve">      Location</v>
      </c>
      <c r="B155" s="58">
        <v>2</v>
      </c>
      <c r="F155" s="4" t="str">
        <f>"      "&amp;Labels!B58</f>
        <v xml:space="preserve">      Location</v>
      </c>
      <c r="G155" s="58" t="str">
        <f>" "</f>
        <v xml:space="preserve"> </v>
      </c>
    </row>
    <row r="156" spans="1:7" ht="12.75" customHeight="1">
      <c r="A156" s="3" t="str">
        <f>"   "&amp;Labels!B30</f>
        <v xml:space="preserve">   Armand</v>
      </c>
      <c r="B156" s="55"/>
      <c r="F156" s="3" t="str">
        <f>"   "&amp;Labels!B30</f>
        <v xml:space="preserve">   Armand</v>
      </c>
      <c r="G156" s="55"/>
    </row>
    <row r="157" spans="1:7" ht="12.75" customHeight="1">
      <c r="A157" s="4" t="str">
        <f>"      "&amp;Labels!B34</f>
        <v xml:space="preserve">      Experience</v>
      </c>
      <c r="B157" s="56"/>
      <c r="F157" s="4" t="str">
        <f>"      "&amp;Labels!B34</f>
        <v xml:space="preserve">      Experience</v>
      </c>
      <c r="G157" s="56"/>
    </row>
    <row r="158" spans="1:7" ht="12.75" customHeight="1">
      <c r="A158" s="4" t="str">
        <f>"         "&amp;Labels!B35</f>
        <v xml:space="preserve">         Industry</v>
      </c>
      <c r="B158" s="57">
        <f>3</f>
        <v>3</v>
      </c>
      <c r="F158" s="4" t="str">
        <f>"         "&amp;Labels!B35</f>
        <v xml:space="preserve">         Industry</v>
      </c>
      <c r="G158" s="57" t="str">
        <f t="shared" ref="G158:G165" si="20">" "</f>
        <v xml:space="preserve"> </v>
      </c>
    </row>
    <row r="159" spans="1:7" ht="12.75" customHeight="1">
      <c r="A159" s="4" t="str">
        <f>"         "&amp;Labels!B36</f>
        <v xml:space="preserve">         Functional Focus</v>
      </c>
      <c r="B159" s="57">
        <v>5</v>
      </c>
      <c r="F159" s="4" t="str">
        <f>"         "&amp;Labels!B36</f>
        <v xml:space="preserve">         Functional Focus</v>
      </c>
      <c r="G159" s="57" t="str">
        <f t="shared" si="20"/>
        <v xml:space="preserve"> </v>
      </c>
    </row>
    <row r="160" spans="1:7" ht="12.75" customHeight="1">
      <c r="A160" s="4" t="str">
        <f>"         "&amp;Labels!B37</f>
        <v xml:space="preserve">         Functional Breadth</v>
      </c>
      <c r="B160" s="57">
        <f>3</f>
        <v>3</v>
      </c>
      <c r="F160" s="4" t="str">
        <f>"         "&amp;Labels!B37</f>
        <v xml:space="preserve">         Functional Breadth</v>
      </c>
      <c r="G160" s="57" t="str">
        <f t="shared" si="20"/>
        <v xml:space="preserve"> </v>
      </c>
    </row>
    <row r="161" spans="1:7" ht="12.75" customHeight="1">
      <c r="A161" s="4" t="str">
        <f>"         "&amp;Labels!B38</f>
        <v xml:space="preserve">         Job Scope</v>
      </c>
      <c r="B161" s="57">
        <f>3</f>
        <v>3</v>
      </c>
      <c r="F161" s="4" t="str">
        <f>"         "&amp;Labels!B38</f>
        <v xml:space="preserve">         Job Scope</v>
      </c>
      <c r="G161" s="57" t="str">
        <f t="shared" si="20"/>
        <v xml:space="preserve"> </v>
      </c>
    </row>
    <row r="162" spans="1:7" ht="12.75" customHeight="1">
      <c r="A162" s="4" t="str">
        <f>"         "&amp;Labels!B39</f>
        <v xml:space="preserve">         Job Progression</v>
      </c>
      <c r="B162" s="57">
        <f>3</f>
        <v>3</v>
      </c>
      <c r="F162" s="4" t="str">
        <f>"         "&amp;Labels!B39</f>
        <v xml:space="preserve">         Job Progression</v>
      </c>
      <c r="G162" s="57" t="str">
        <f t="shared" si="20"/>
        <v xml:space="preserve"> </v>
      </c>
    </row>
    <row r="163" spans="1:7" ht="12.75" customHeight="1">
      <c r="A163" s="4" t="str">
        <f>"         "&amp;Labels!B40</f>
        <v xml:space="preserve">         Inside/Outside Candidate</v>
      </c>
      <c r="B163" s="57">
        <v>4</v>
      </c>
      <c r="F163" s="4" t="str">
        <f>"         "&amp;Labels!B40</f>
        <v xml:space="preserve">         Inside/Outside Candidate</v>
      </c>
      <c r="G163" s="57" t="str">
        <f t="shared" si="20"/>
        <v xml:space="preserve"> </v>
      </c>
    </row>
    <row r="164" spans="1:7" ht="12.75" customHeight="1">
      <c r="A164" s="4" t="str">
        <f>"         "&amp;Labels!B41</f>
        <v xml:space="preserve">         Education - Professional</v>
      </c>
      <c r="B164" s="57">
        <f>3</f>
        <v>3</v>
      </c>
      <c r="F164" s="4" t="str">
        <f>"         "&amp;Labels!B41</f>
        <v xml:space="preserve">         Education - Professional</v>
      </c>
      <c r="G164" s="57" t="str">
        <f t="shared" si="20"/>
        <v xml:space="preserve"> </v>
      </c>
    </row>
    <row r="165" spans="1:7" ht="12.75" customHeight="1">
      <c r="A165" s="4" t="str">
        <f>"         "&amp;Labels!B42</f>
        <v xml:space="preserve">         Education - Breadth</v>
      </c>
      <c r="B165" s="57">
        <f>3</f>
        <v>3</v>
      </c>
      <c r="F165" s="4" t="str">
        <f>"         "&amp;Labels!B42</f>
        <v xml:space="preserve">         Education - Breadth</v>
      </c>
      <c r="G165" s="57" t="str">
        <f t="shared" si="20"/>
        <v xml:space="preserve"> </v>
      </c>
    </row>
    <row r="166" spans="1:7" ht="12.75" customHeight="1">
      <c r="A166" s="4" t="str">
        <f>"      "&amp;Labels!B43</f>
        <v xml:space="preserve">      Accomplishments</v>
      </c>
      <c r="B166" s="56"/>
      <c r="F166" s="4" t="str">
        <f>"      "&amp;Labels!B43</f>
        <v xml:space="preserve">      Accomplishments</v>
      </c>
      <c r="G166" s="56"/>
    </row>
    <row r="167" spans="1:7" ht="12.75" customHeight="1">
      <c r="A167" s="4" t="str">
        <f>"         "&amp;Labels!B44</f>
        <v xml:space="preserve">         Assigned Contributions</v>
      </c>
      <c r="B167" s="57">
        <v>5</v>
      </c>
      <c r="F167" s="4" t="str">
        <f>"         "&amp;Labels!B44</f>
        <v xml:space="preserve">         Assigned Contributions</v>
      </c>
      <c r="G167" s="57" t="str">
        <f>" "</f>
        <v xml:space="preserve"> </v>
      </c>
    </row>
    <row r="168" spans="1:7" ht="12.75" customHeight="1">
      <c r="A168" s="4" t="str">
        <f>"         "&amp;Labels!B45</f>
        <v xml:space="preserve">         Original Contributions</v>
      </c>
      <c r="B168" s="57">
        <f>3</f>
        <v>3</v>
      </c>
      <c r="F168" s="4" t="str">
        <f>"         "&amp;Labels!B45</f>
        <v xml:space="preserve">         Original Contributions</v>
      </c>
      <c r="G168" s="57" t="str">
        <f>" "</f>
        <v xml:space="preserve"> </v>
      </c>
    </row>
    <row r="169" spans="1:7" ht="12.75" customHeight="1">
      <c r="A169" s="4" t="str">
        <f>"         "&amp;Labels!B46</f>
        <v xml:space="preserve">         Outstanding Contributions</v>
      </c>
      <c r="B169" s="57">
        <f>3</f>
        <v>3</v>
      </c>
      <c r="F169" s="4" t="str">
        <f>"         "&amp;Labels!B46</f>
        <v xml:space="preserve">         Outstanding Contributions</v>
      </c>
      <c r="G169" s="57" t="str">
        <f>" "</f>
        <v xml:space="preserve"> </v>
      </c>
    </row>
    <row r="170" spans="1:7" ht="12.75" customHeight="1">
      <c r="A170" s="4" t="str">
        <f>"      "&amp;Labels!B47</f>
        <v xml:space="preserve">      Team Style</v>
      </c>
      <c r="B170" s="56"/>
      <c r="F170" s="4" t="str">
        <f>"      "&amp;Labels!B47</f>
        <v xml:space="preserve">      Team Style</v>
      </c>
      <c r="G170" s="56"/>
    </row>
    <row r="171" spans="1:7" ht="12.75" customHeight="1">
      <c r="A171" s="4" t="str">
        <f>"         "&amp;Labels!B48</f>
        <v xml:space="preserve">         Works well with Others</v>
      </c>
      <c r="B171" s="57">
        <f>3</f>
        <v>3</v>
      </c>
      <c r="F171" s="4" t="str">
        <f>"         "&amp;Labels!B48</f>
        <v xml:space="preserve">         Works well with Others</v>
      </c>
      <c r="G171" s="57" t="str">
        <f t="shared" ref="G171:G176" si="21">" "</f>
        <v xml:space="preserve"> </v>
      </c>
    </row>
    <row r="172" spans="1:7" ht="12.75" customHeight="1">
      <c r="A172" s="4" t="str">
        <f>"         "&amp;Labels!B49</f>
        <v xml:space="preserve">         Accepts Conflict of Ideas</v>
      </c>
      <c r="B172" s="57">
        <v>5</v>
      </c>
      <c r="F172" s="4" t="str">
        <f>"         "&amp;Labels!B49</f>
        <v xml:space="preserve">         Accepts Conflict of Ideas</v>
      </c>
      <c r="G172" s="57" t="str">
        <f t="shared" si="21"/>
        <v xml:space="preserve"> </v>
      </c>
    </row>
    <row r="173" spans="1:7" ht="12.75" customHeight="1">
      <c r="A173" s="4" t="str">
        <f>"         "&amp;Labels!B50</f>
        <v xml:space="preserve">         Manages Conflict of People</v>
      </c>
      <c r="B173" s="57">
        <v>4</v>
      </c>
      <c r="F173" s="4" t="str">
        <f>"         "&amp;Labels!B50</f>
        <v xml:space="preserve">         Manages Conflict of People</v>
      </c>
      <c r="G173" s="57" t="str">
        <f t="shared" si="21"/>
        <v xml:space="preserve"> </v>
      </c>
    </row>
    <row r="174" spans="1:7" ht="12.75" customHeight="1">
      <c r="A174" s="4" t="str">
        <f>"         "&amp;Labels!B51</f>
        <v xml:space="preserve">         Accepts Valid Criticism</v>
      </c>
      <c r="B174" s="57">
        <f>3</f>
        <v>3</v>
      </c>
      <c r="F174" s="4" t="str">
        <f>"         "&amp;Labels!B51</f>
        <v xml:space="preserve">         Accepts Valid Criticism</v>
      </c>
      <c r="G174" s="57" t="str">
        <f t="shared" si="21"/>
        <v xml:space="preserve"> </v>
      </c>
    </row>
    <row r="175" spans="1:7" ht="12.75" customHeight="1">
      <c r="A175" s="4" t="str">
        <f>"         "&amp;Labels!B52</f>
        <v xml:space="preserve">         Forms Own Opinions</v>
      </c>
      <c r="B175" s="57">
        <f>3</f>
        <v>3</v>
      </c>
      <c r="F175" s="4" t="str">
        <f>"         "&amp;Labels!B52</f>
        <v xml:space="preserve">         Forms Own Opinions</v>
      </c>
      <c r="G175" s="57" t="str">
        <f t="shared" si="21"/>
        <v xml:space="preserve"> </v>
      </c>
    </row>
    <row r="176" spans="1:7" ht="12.75" customHeight="1">
      <c r="A176" s="4" t="str">
        <f>"         "&amp;Labels!B53</f>
        <v xml:space="preserve">         Leadership</v>
      </c>
      <c r="B176" s="57">
        <f>3</f>
        <v>3</v>
      </c>
      <c r="F176" s="4" t="str">
        <f>"         "&amp;Labels!B53</f>
        <v xml:space="preserve">         Leadership</v>
      </c>
      <c r="G176" s="57" t="str">
        <f t="shared" si="21"/>
        <v xml:space="preserve"> </v>
      </c>
    </row>
    <row r="177" spans="1:7" ht="12.75" customHeight="1">
      <c r="A177" s="4" t="str">
        <f>"      "&amp;Labels!B54</f>
        <v xml:space="preserve">      Basic Competencies</v>
      </c>
      <c r="B177" s="56"/>
      <c r="F177" s="4" t="str">
        <f>"      "&amp;Labels!B54</f>
        <v xml:space="preserve">      Basic Competencies</v>
      </c>
      <c r="G177" s="56"/>
    </row>
    <row r="178" spans="1:7" ht="12.75" customHeight="1">
      <c r="A178" s="4" t="str">
        <f>"         "&amp;Labels!B55</f>
        <v xml:space="preserve">         Sense of Fairness</v>
      </c>
      <c r="B178" s="57">
        <v>2</v>
      </c>
      <c r="F178" s="4" t="str">
        <f>"         "&amp;Labels!B55</f>
        <v xml:space="preserve">         Sense of Fairness</v>
      </c>
      <c r="G178" s="57" t="str">
        <f>" "</f>
        <v xml:space="preserve"> </v>
      </c>
    </row>
    <row r="179" spans="1:7" ht="12.75" customHeight="1">
      <c r="A179" s="4" t="str">
        <f>"         "&amp;Labels!B56</f>
        <v xml:space="preserve">         Cognitive Ability</v>
      </c>
      <c r="B179" s="57">
        <v>3</v>
      </c>
      <c r="F179" s="4" t="str">
        <f>"         "&amp;Labels!B56</f>
        <v xml:space="preserve">         Cognitive Ability</v>
      </c>
      <c r="G179" s="57" t="str">
        <f>" "</f>
        <v xml:space="preserve"> </v>
      </c>
    </row>
    <row r="180" spans="1:7" ht="12.75" customHeight="1">
      <c r="A180" s="4" t="str">
        <f>"      "&amp;Labels!B57</f>
        <v xml:space="preserve">      Compensation</v>
      </c>
      <c r="B180" s="58">
        <v>4</v>
      </c>
      <c r="F180" s="4" t="str">
        <f>"      "&amp;Labels!B57</f>
        <v xml:space="preserve">      Compensation</v>
      </c>
      <c r="G180" s="58" t="str">
        <f>" "</f>
        <v xml:space="preserve"> </v>
      </c>
    </row>
    <row r="181" spans="1:7" ht="12.75" customHeight="1">
      <c r="A181" s="4" t="str">
        <f>"      "&amp;Labels!B58</f>
        <v xml:space="preserve">      Location</v>
      </c>
      <c r="B181" s="58">
        <v>4</v>
      </c>
      <c r="F181" s="4" t="str">
        <f>"      "&amp;Labels!B58</f>
        <v xml:space="preserve">      Location</v>
      </c>
      <c r="G181" s="58" t="str">
        <f>" "</f>
        <v xml:space="preserve"> </v>
      </c>
    </row>
    <row r="182" spans="1:7" ht="12.75" customHeight="1">
      <c r="A182" s="3" t="str">
        <f>"   "&amp;Labels!B31</f>
        <v xml:space="preserve">   Zelda</v>
      </c>
      <c r="B182" s="55"/>
      <c r="F182" s="3" t="str">
        <f>"   "&amp;Labels!B31</f>
        <v xml:space="preserve">   Zelda</v>
      </c>
      <c r="G182" s="55"/>
    </row>
    <row r="183" spans="1:7" ht="12.75" customHeight="1">
      <c r="A183" s="4" t="str">
        <f>"      "&amp;Labels!B34</f>
        <v xml:space="preserve">      Experience</v>
      </c>
      <c r="B183" s="56"/>
      <c r="F183" s="4" t="str">
        <f>"      "&amp;Labels!B34</f>
        <v xml:space="preserve">      Experience</v>
      </c>
      <c r="G183" s="56"/>
    </row>
    <row r="184" spans="1:7" ht="12.75" customHeight="1">
      <c r="A184" s="4" t="str">
        <f>"         "&amp;Labels!B35</f>
        <v xml:space="preserve">         Industry</v>
      </c>
      <c r="B184" s="57">
        <v>6</v>
      </c>
      <c r="F184" s="4" t="str">
        <f>"         "&amp;Labels!B35</f>
        <v xml:space="preserve">         Industry</v>
      </c>
      <c r="G184" s="57" t="str">
        <f t="shared" ref="G184:G191" si="22">" "</f>
        <v xml:space="preserve"> </v>
      </c>
    </row>
    <row r="185" spans="1:7" ht="12.75" customHeight="1">
      <c r="A185" s="4" t="str">
        <f>"         "&amp;Labels!B36</f>
        <v xml:space="preserve">         Functional Focus</v>
      </c>
      <c r="B185" s="57">
        <f>4</f>
        <v>4</v>
      </c>
      <c r="F185" s="4" t="str">
        <f>"         "&amp;Labels!B36</f>
        <v xml:space="preserve">         Functional Focus</v>
      </c>
      <c r="G185" s="57" t="str">
        <f t="shared" si="22"/>
        <v xml:space="preserve"> </v>
      </c>
    </row>
    <row r="186" spans="1:7" ht="12.75" customHeight="1">
      <c r="A186" s="4" t="str">
        <f>"         "&amp;Labels!B37</f>
        <v xml:space="preserve">         Functional Breadth</v>
      </c>
      <c r="B186" s="57">
        <f>4</f>
        <v>4</v>
      </c>
      <c r="F186" s="4" t="str">
        <f>"         "&amp;Labels!B37</f>
        <v xml:space="preserve">         Functional Breadth</v>
      </c>
      <c r="G186" s="57" t="str">
        <f t="shared" si="22"/>
        <v xml:space="preserve"> </v>
      </c>
    </row>
    <row r="187" spans="1:7" ht="12.75" customHeight="1">
      <c r="A187" s="4" t="str">
        <f>"         "&amp;Labels!B38</f>
        <v xml:space="preserve">         Job Scope</v>
      </c>
      <c r="B187" s="57">
        <f>4</f>
        <v>4</v>
      </c>
      <c r="F187" s="4" t="str">
        <f>"         "&amp;Labels!B38</f>
        <v xml:space="preserve">         Job Scope</v>
      </c>
      <c r="G187" s="57" t="str">
        <f t="shared" si="22"/>
        <v xml:space="preserve"> </v>
      </c>
    </row>
    <row r="188" spans="1:7" ht="12.75" customHeight="1">
      <c r="A188" s="4" t="str">
        <f>"         "&amp;Labels!B39</f>
        <v xml:space="preserve">         Job Progression</v>
      </c>
      <c r="B188" s="57">
        <v>2</v>
      </c>
      <c r="F188" s="4" t="str">
        <f>"         "&amp;Labels!B39</f>
        <v xml:space="preserve">         Job Progression</v>
      </c>
      <c r="G188" s="57" t="str">
        <f t="shared" si="22"/>
        <v xml:space="preserve"> </v>
      </c>
    </row>
    <row r="189" spans="1:7" ht="12.75" customHeight="1">
      <c r="A189" s="4" t="str">
        <f>"         "&amp;Labels!B40</f>
        <v xml:space="preserve">         Inside/Outside Candidate</v>
      </c>
      <c r="B189" s="57">
        <f>4</f>
        <v>4</v>
      </c>
      <c r="F189" s="4" t="str">
        <f>"         "&amp;Labels!B40</f>
        <v xml:space="preserve">         Inside/Outside Candidate</v>
      </c>
      <c r="G189" s="57" t="str">
        <f t="shared" si="22"/>
        <v xml:space="preserve"> </v>
      </c>
    </row>
    <row r="190" spans="1:7" ht="12.75" customHeight="1">
      <c r="A190" s="4" t="str">
        <f>"         "&amp;Labels!B41</f>
        <v xml:space="preserve">         Education - Professional</v>
      </c>
      <c r="B190" s="57">
        <f>4</f>
        <v>4</v>
      </c>
      <c r="F190" s="4" t="str">
        <f>"         "&amp;Labels!B41</f>
        <v xml:space="preserve">         Education - Professional</v>
      </c>
      <c r="G190" s="57" t="str">
        <f t="shared" si="22"/>
        <v xml:space="preserve"> </v>
      </c>
    </row>
    <row r="191" spans="1:7" ht="12.75" customHeight="1">
      <c r="A191" s="4" t="str">
        <f>"         "&amp;Labels!B42</f>
        <v xml:space="preserve">         Education - Breadth</v>
      </c>
      <c r="B191" s="57">
        <f>4</f>
        <v>4</v>
      </c>
      <c r="F191" s="4" t="str">
        <f>"         "&amp;Labels!B42</f>
        <v xml:space="preserve">         Education - Breadth</v>
      </c>
      <c r="G191" s="57" t="str">
        <f t="shared" si="22"/>
        <v xml:space="preserve"> </v>
      </c>
    </row>
    <row r="192" spans="1:7" ht="12.75" customHeight="1">
      <c r="A192" s="4" t="str">
        <f>"      "&amp;Labels!B43</f>
        <v xml:space="preserve">      Accomplishments</v>
      </c>
      <c r="B192" s="56"/>
      <c r="F192" s="4" t="str">
        <f>"      "&amp;Labels!B43</f>
        <v xml:space="preserve">      Accomplishments</v>
      </c>
      <c r="G192" s="56"/>
    </row>
    <row r="193" spans="1:7" ht="12.75" customHeight="1">
      <c r="A193" s="4" t="str">
        <f>"         "&amp;Labels!B44</f>
        <v xml:space="preserve">         Assigned Contributions</v>
      </c>
      <c r="B193" s="57">
        <v>2</v>
      </c>
      <c r="F193" s="4" t="str">
        <f>"         "&amp;Labels!B44</f>
        <v xml:space="preserve">         Assigned Contributions</v>
      </c>
      <c r="G193" s="57" t="str">
        <f>" "</f>
        <v xml:space="preserve"> </v>
      </c>
    </row>
    <row r="194" spans="1:7" ht="12.75" customHeight="1">
      <c r="A194" s="4" t="str">
        <f>"         "&amp;Labels!B45</f>
        <v xml:space="preserve">         Original Contributions</v>
      </c>
      <c r="B194" s="57">
        <v>5</v>
      </c>
      <c r="F194" s="4" t="str">
        <f>"         "&amp;Labels!B45</f>
        <v xml:space="preserve">         Original Contributions</v>
      </c>
      <c r="G194" s="57" t="str">
        <f>" "</f>
        <v xml:space="preserve"> </v>
      </c>
    </row>
    <row r="195" spans="1:7" ht="12.75" customHeight="1">
      <c r="A195" s="4" t="str">
        <f>"         "&amp;Labels!B46</f>
        <v xml:space="preserve">         Outstanding Contributions</v>
      </c>
      <c r="B195" s="57">
        <f>4</f>
        <v>4</v>
      </c>
      <c r="F195" s="4" t="str">
        <f>"         "&amp;Labels!B46</f>
        <v xml:space="preserve">         Outstanding Contributions</v>
      </c>
      <c r="G195" s="57" t="str">
        <f>" "</f>
        <v xml:space="preserve"> </v>
      </c>
    </row>
    <row r="196" spans="1:7" ht="12.75" customHeight="1">
      <c r="A196" s="4" t="str">
        <f>"      "&amp;Labels!B47</f>
        <v xml:space="preserve">      Team Style</v>
      </c>
      <c r="B196" s="56"/>
      <c r="F196" s="4" t="str">
        <f>"      "&amp;Labels!B47</f>
        <v xml:space="preserve">      Team Style</v>
      </c>
      <c r="G196" s="56"/>
    </row>
    <row r="197" spans="1:7" ht="12.75" customHeight="1">
      <c r="A197" s="4" t="str">
        <f>"         "&amp;Labels!B48</f>
        <v xml:space="preserve">         Works well with Others</v>
      </c>
      <c r="B197" s="57">
        <f>4</f>
        <v>4</v>
      </c>
      <c r="F197" s="4" t="str">
        <f>"         "&amp;Labels!B48</f>
        <v xml:space="preserve">         Works well with Others</v>
      </c>
      <c r="G197" s="57" t="str">
        <f t="shared" ref="G197:G202" si="23">" "</f>
        <v xml:space="preserve"> </v>
      </c>
    </row>
    <row r="198" spans="1:7" ht="12.75" customHeight="1">
      <c r="A198" s="4" t="str">
        <f>"         "&amp;Labels!B49</f>
        <v xml:space="preserve">         Accepts Conflict of Ideas</v>
      </c>
      <c r="B198" s="57">
        <f>4</f>
        <v>4</v>
      </c>
      <c r="F198" s="4" t="str">
        <f>"         "&amp;Labels!B49</f>
        <v xml:space="preserve">         Accepts Conflict of Ideas</v>
      </c>
      <c r="G198" s="57" t="str">
        <f t="shared" si="23"/>
        <v xml:space="preserve"> </v>
      </c>
    </row>
    <row r="199" spans="1:7" ht="12.75" customHeight="1">
      <c r="A199" s="4" t="str">
        <f>"         "&amp;Labels!B50</f>
        <v xml:space="preserve">         Manages Conflict of People</v>
      </c>
      <c r="B199" s="57">
        <v>3</v>
      </c>
      <c r="F199" s="4" t="str">
        <f>"         "&amp;Labels!B50</f>
        <v xml:space="preserve">         Manages Conflict of People</v>
      </c>
      <c r="G199" s="57" t="str">
        <f t="shared" si="23"/>
        <v xml:space="preserve"> </v>
      </c>
    </row>
    <row r="200" spans="1:7" ht="12.75" customHeight="1">
      <c r="A200" s="4" t="str">
        <f>"         "&amp;Labels!B51</f>
        <v xml:space="preserve">         Accepts Valid Criticism</v>
      </c>
      <c r="B200" s="57">
        <f>4</f>
        <v>4</v>
      </c>
      <c r="F200" s="4" t="str">
        <f>"         "&amp;Labels!B51</f>
        <v xml:space="preserve">         Accepts Valid Criticism</v>
      </c>
      <c r="G200" s="57" t="str">
        <f t="shared" si="23"/>
        <v xml:space="preserve"> </v>
      </c>
    </row>
    <row r="201" spans="1:7" ht="12.75" customHeight="1">
      <c r="A201" s="4" t="str">
        <f>"         "&amp;Labels!B52</f>
        <v xml:space="preserve">         Forms Own Opinions</v>
      </c>
      <c r="B201" s="57">
        <v>3</v>
      </c>
      <c r="F201" s="4" t="str">
        <f>"         "&amp;Labels!B52</f>
        <v xml:space="preserve">         Forms Own Opinions</v>
      </c>
      <c r="G201" s="57" t="str">
        <f t="shared" si="23"/>
        <v xml:space="preserve"> </v>
      </c>
    </row>
    <row r="202" spans="1:7" ht="12.75" customHeight="1">
      <c r="A202" s="4" t="str">
        <f>"         "&amp;Labels!B53</f>
        <v xml:space="preserve">         Leadership</v>
      </c>
      <c r="B202" s="57">
        <f>4</f>
        <v>4</v>
      </c>
      <c r="F202" s="4" t="str">
        <f>"         "&amp;Labels!B53</f>
        <v xml:space="preserve">         Leadership</v>
      </c>
      <c r="G202" s="57" t="str">
        <f t="shared" si="23"/>
        <v xml:space="preserve"> </v>
      </c>
    </row>
    <row r="203" spans="1:7" ht="12.75" customHeight="1">
      <c r="A203" s="4" t="str">
        <f>"      "&amp;Labels!B54</f>
        <v xml:space="preserve">      Basic Competencies</v>
      </c>
      <c r="B203" s="56"/>
      <c r="F203" s="4" t="str">
        <f>"      "&amp;Labels!B54</f>
        <v xml:space="preserve">      Basic Competencies</v>
      </c>
      <c r="G203" s="56"/>
    </row>
    <row r="204" spans="1:7" ht="12.75" customHeight="1">
      <c r="A204" s="4" t="str">
        <f>"         "&amp;Labels!B55</f>
        <v xml:space="preserve">         Sense of Fairness</v>
      </c>
      <c r="B204" s="57">
        <v>4</v>
      </c>
      <c r="F204" s="4" t="str">
        <f>"         "&amp;Labels!B55</f>
        <v xml:space="preserve">         Sense of Fairness</v>
      </c>
      <c r="G204" s="57" t="str">
        <f>" "</f>
        <v xml:space="preserve"> </v>
      </c>
    </row>
    <row r="205" spans="1:7" ht="12.75" customHeight="1">
      <c r="A205" s="4" t="str">
        <f>"         "&amp;Labels!B56</f>
        <v xml:space="preserve">         Cognitive Ability</v>
      </c>
      <c r="B205" s="57">
        <v>4</v>
      </c>
      <c r="F205" s="4" t="str">
        <f>"         "&amp;Labels!B56</f>
        <v xml:space="preserve">         Cognitive Ability</v>
      </c>
      <c r="G205" s="57" t="str">
        <f>" "</f>
        <v xml:space="preserve"> </v>
      </c>
    </row>
    <row r="206" spans="1:7" ht="12.75" customHeight="1">
      <c r="A206" s="4" t="str">
        <f>"      "&amp;Labels!B57</f>
        <v xml:space="preserve">      Compensation</v>
      </c>
      <c r="B206" s="58">
        <v>4</v>
      </c>
      <c r="F206" s="4" t="str">
        <f>"      "&amp;Labels!B57</f>
        <v xml:space="preserve">      Compensation</v>
      </c>
      <c r="G206" s="58" t="str">
        <f>" "</f>
        <v xml:space="preserve"> </v>
      </c>
    </row>
    <row r="207" spans="1:7" ht="12.75" customHeight="1">
      <c r="A207" s="59" t="str">
        <f>"      "&amp;Labels!B58</f>
        <v xml:space="preserve">      Location</v>
      </c>
      <c r="B207" s="60">
        <v>3</v>
      </c>
      <c r="F207" s="59" t="str">
        <f>"      "&amp;Labels!B58</f>
        <v xml:space="preserve">      Location</v>
      </c>
      <c r="G207" s="60" t="str">
        <f>" "</f>
        <v xml:space="preserve"> </v>
      </c>
    </row>
    <row r="208" spans="1:7" ht="12.75" customHeight="1">
      <c r="A208" s="142" t="str">
        <f>"Generally, ratings &gt;=0"</f>
        <v>Generally, ratings &gt;=0</v>
      </c>
      <c r="B208" s="142"/>
      <c r="C208" s="142"/>
      <c r="D208" s="142"/>
      <c r="E208" s="142"/>
    </row>
    <row r="209" spans="1:5" ht="12.75" customHeight="1">
      <c r="A209" s="142" t="str">
        <f>"Criteria with negative ratings cancel out factors with positive ratings"</f>
        <v>Criteria with negative ratings cancel out factors with positive ratings</v>
      </c>
      <c r="B209" s="142"/>
      <c r="C209" s="142"/>
      <c r="D209" s="142"/>
      <c r="E209" s="142"/>
    </row>
  </sheetData>
  <mergeCells count="8">
    <mergeCell ref="A208:E208"/>
    <mergeCell ref="A209:E209"/>
    <mergeCell ref="A1:C1"/>
    <mergeCell ref="A2:C2"/>
    <mergeCell ref="A3:C3"/>
    <mergeCell ref="A4:C4"/>
    <mergeCell ref="A5:B5"/>
    <mergeCell ref="A49:B49"/>
  </mergeCells>
  <pageMargins left="0.25" right="0.25" top="0.5" bottom="0.5" header="0.5" footer="0.5"/>
  <pageSetup paperSize="9" fitToHeight="32767" orientation="landscape" horizontalDpi="0" verticalDpi="0" copies="0"/>
  <headerFooter alignWithMargins="0"/>
  <legacyDrawing r:id="rId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G44"/>
  <sheetViews>
    <sheetView zoomScaleNormal="100" workbookViewId="0">
      <selection sqref="A1:C1"/>
    </sheetView>
  </sheetViews>
  <sheetFormatPr defaultRowHeight="12.75" customHeight="1"/>
  <cols>
    <col min="1" max="1" width="23.7109375" customWidth="1"/>
    <col min="2" max="2" width="6.5703125" customWidth="1"/>
    <col min="3" max="3" width="16" customWidth="1"/>
    <col min="4" max="4" width="6.42578125" customWidth="1"/>
    <col min="5" max="5" width="12" customWidth="1"/>
    <col min="6" max="6" width="8.85546875" customWidth="1"/>
    <col min="7" max="7" width="6.140625" customWidth="1"/>
  </cols>
  <sheetData>
    <row r="1" spans="1:7" ht="12.75" customHeight="1">
      <c r="A1" s="141" t="str">
        <f>"Employment Candidates"</f>
        <v>Employment Candidates</v>
      </c>
      <c r="B1" s="141"/>
      <c r="C1" s="141"/>
    </row>
    <row r="2" spans="1:7" ht="12.75" customHeight="1">
      <c r="A2" s="141" t="str">
        <f>"Position Title: "&amp;'Open Position'!B7</f>
        <v>Position Title: Marketing Manager</v>
      </c>
      <c r="B2" s="141"/>
      <c r="C2" s="141"/>
    </row>
    <row r="3" spans="1:7" ht="12.75" customHeight="1">
      <c r="A3" s="141" t="str">
        <f>"Ratings Summary"&amp;" "&amp;""</f>
        <v xml:space="preserve">Ratings Summary </v>
      </c>
      <c r="B3" s="141"/>
      <c r="C3" s="141"/>
    </row>
    <row r="4" spans="1:7" ht="12.75" customHeight="1">
      <c r="A4" s="141" t="str">
        <f>""</f>
        <v/>
      </c>
      <c r="B4" s="141"/>
      <c r="C4" s="141"/>
    </row>
    <row r="5" spans="1:7" ht="12.75" customHeight="1">
      <c r="A5" s="2" t="str">
        <f>Labels!B6</f>
        <v>Summary Rating</v>
      </c>
      <c r="B5" s="61"/>
      <c r="C5" s="2" t="str">
        <f>Labels!B18</f>
        <v>Probability Accept</v>
      </c>
      <c r="D5" s="40"/>
      <c r="E5" s="2" t="str">
        <f>Labels!B12</f>
        <v>Last Updated</v>
      </c>
      <c r="F5" s="41"/>
    </row>
    <row r="6" spans="1:7" ht="12.75" customHeight="1">
      <c r="A6" s="3" t="str">
        <f>"   "&amp;Labels!B26</f>
        <v xml:space="preserve">   Susan</v>
      </c>
      <c r="B6" s="62">
        <f>'(Intermediate Computations)'!B36</f>
        <v>5.2741935483870961</v>
      </c>
      <c r="C6" s="3" t="str">
        <f>"   "&amp;Labels!B26</f>
        <v xml:space="preserve">   Susan</v>
      </c>
      <c r="D6" s="63">
        <f>'Inputs - Candidates'!B8</f>
        <v>0.9</v>
      </c>
      <c r="E6" s="3" t="str">
        <f>"   "&amp;Labels!B26</f>
        <v xml:space="preserve">   Susan</v>
      </c>
      <c r="F6" s="64">
        <f>'Inputs - Candidates'!E8</f>
        <v>40341</v>
      </c>
    </row>
    <row r="7" spans="1:7" ht="12.75" customHeight="1">
      <c r="A7" s="3" t="str">
        <f>"   "&amp;Labels!B27</f>
        <v xml:space="preserve">   Tom</v>
      </c>
      <c r="B7" s="62">
        <f>'(Intermediate Computations)'!C36</f>
        <v>2.387096774193548</v>
      </c>
      <c r="C7" s="3" t="str">
        <f>"   "&amp;Labels!B27</f>
        <v xml:space="preserve">   Tom</v>
      </c>
      <c r="D7" s="63">
        <f>'Inputs - Candidates'!B9</f>
        <v>0.95</v>
      </c>
      <c r="E7" s="3" t="str">
        <f>"   "&amp;Labels!B27</f>
        <v xml:space="preserve">   Tom</v>
      </c>
      <c r="F7" s="64">
        <f>'Inputs - Candidates'!E9</f>
        <v>40359</v>
      </c>
    </row>
    <row r="8" spans="1:7" ht="12.75" customHeight="1">
      <c r="A8" s="3" t="str">
        <f>"   "&amp;Labels!B28</f>
        <v xml:space="preserve">   Karen</v>
      </c>
      <c r="B8" s="62">
        <f>'(Intermediate Computations)'!D36</f>
        <v>4.096774193548387</v>
      </c>
      <c r="C8" s="3" t="str">
        <f>"   "&amp;Labels!B28</f>
        <v xml:space="preserve">   Karen</v>
      </c>
      <c r="D8" s="63">
        <f>'Inputs - Candidates'!B10</f>
        <v>0.5</v>
      </c>
      <c r="E8" s="3" t="str">
        <f>"   "&amp;Labels!B28</f>
        <v xml:space="preserve">   Karen</v>
      </c>
      <c r="F8" s="64">
        <f>'Inputs - Candidates'!E10</f>
        <v>40384</v>
      </c>
    </row>
    <row r="9" spans="1:7" ht="12.75" customHeight="1">
      <c r="A9" s="3" t="str">
        <f>"   "&amp;Labels!B29</f>
        <v xml:space="preserve">   George</v>
      </c>
      <c r="B9" s="62">
        <f>'(Intermediate Computations)'!E36</f>
        <v>3.8225806451612905</v>
      </c>
      <c r="C9" s="3" t="str">
        <f>"   "&amp;Labels!B29</f>
        <v xml:space="preserve">   George</v>
      </c>
      <c r="D9" s="63">
        <f>'Inputs - Candidates'!B11</f>
        <v>0.7</v>
      </c>
      <c r="E9" s="3" t="str">
        <f>"   "&amp;Labels!B29</f>
        <v xml:space="preserve">   George</v>
      </c>
      <c r="F9" s="64">
        <f>'Inputs - Candidates'!E11</f>
        <v>40392</v>
      </c>
    </row>
    <row r="10" spans="1:7" ht="12.75" customHeight="1">
      <c r="A10" s="3" t="str">
        <f>"   "&amp;Labels!B30</f>
        <v xml:space="preserve">   Armand</v>
      </c>
      <c r="B10" s="62">
        <f>'(Intermediate Computations)'!F36</f>
        <v>3.387096774193548</v>
      </c>
      <c r="C10" s="3" t="str">
        <f>"   "&amp;Labels!B30</f>
        <v xml:space="preserve">   Armand</v>
      </c>
      <c r="D10" s="63">
        <f>'Inputs - Candidates'!B12</f>
        <v>0</v>
      </c>
      <c r="E10" s="3" t="str">
        <f>"   "&amp;Labels!B30</f>
        <v xml:space="preserve">   Armand</v>
      </c>
      <c r="F10" s="64">
        <f>'Inputs - Candidates'!E12</f>
        <v>40408</v>
      </c>
    </row>
    <row r="11" spans="1:7" ht="12.75" customHeight="1">
      <c r="A11" s="5" t="str">
        <f>"   "&amp;Labels!B31</f>
        <v xml:space="preserve">   Zelda</v>
      </c>
      <c r="B11" s="65">
        <f>'(Intermediate Computations)'!G36</f>
        <v>3.7903225806451606</v>
      </c>
      <c r="C11" s="5" t="str">
        <f>"   "&amp;Labels!B31</f>
        <v xml:space="preserve">   Zelda</v>
      </c>
      <c r="D11" s="66">
        <f>'Inputs - Candidates'!B13</f>
        <v>0</v>
      </c>
      <c r="E11" s="5" t="str">
        <f>"   "&amp;Labels!B31</f>
        <v xml:space="preserve">   Zelda</v>
      </c>
      <c r="F11" s="67">
        <f>'Inputs - Candidates'!E13</f>
        <v>40374</v>
      </c>
    </row>
    <row r="13" spans="1:7" ht="12.75" customHeight="1">
      <c r="B13" s="6" t="str">
        <f>Labels!B26</f>
        <v>Susan</v>
      </c>
      <c r="C13" s="7" t="str">
        <f>Labels!B27</f>
        <v>Tom</v>
      </c>
      <c r="D13" s="7" t="str">
        <f>Labels!B28</f>
        <v>Karen</v>
      </c>
      <c r="E13" s="7" t="str">
        <f>Labels!B29</f>
        <v>George</v>
      </c>
      <c r="F13" s="7" t="str">
        <f>Labels!B30</f>
        <v>Armand</v>
      </c>
      <c r="G13" s="8" t="str">
        <f>Labels!B31</f>
        <v>Zelda</v>
      </c>
    </row>
    <row r="14" spans="1:7" ht="12.75" customHeight="1">
      <c r="A14" s="2" t="str">
        <f>Labels!B7</f>
        <v>Candidate Detail Ratings</v>
      </c>
      <c r="B14" s="46"/>
      <c r="C14" s="46"/>
      <c r="D14" s="46"/>
      <c r="E14" s="46"/>
      <c r="F14" s="46"/>
      <c r="G14" s="47"/>
    </row>
    <row r="15" spans="1:7" ht="12.75" customHeight="1">
      <c r="A15" s="3" t="str">
        <f>"   "&amp;Labels!B34</f>
        <v xml:space="preserve">   Experience</v>
      </c>
      <c r="B15" s="48"/>
      <c r="C15" s="48"/>
      <c r="D15" s="48"/>
      <c r="E15" s="48"/>
      <c r="F15" s="48"/>
      <c r="G15" s="49"/>
    </row>
    <row r="16" spans="1:7" ht="12.75" customHeight="1">
      <c r="A16" s="4" t="str">
        <f>"      "&amp;Labels!B35</f>
        <v xml:space="preserve">      Industry</v>
      </c>
      <c r="B16" s="68">
        <f>'Inputs - Candidates'!B18</f>
        <v>6</v>
      </c>
      <c r="C16" s="68">
        <f>'Inputs - Candidates'!C18</f>
        <v>3</v>
      </c>
      <c r="D16" s="68">
        <f>'Inputs - Candidates'!D18</f>
        <v>5</v>
      </c>
      <c r="E16" s="68">
        <f>'Inputs - Candidates'!E18</f>
        <v>5</v>
      </c>
      <c r="F16" s="68">
        <f>'Inputs - Candidates'!F18</f>
        <v>3</v>
      </c>
      <c r="G16" s="69">
        <f>'Inputs - Candidates'!G18</f>
        <v>6</v>
      </c>
    </row>
    <row r="17" spans="1:7" ht="12.75" customHeight="1">
      <c r="A17" s="4" t="str">
        <f>"      "&amp;Labels!B36</f>
        <v xml:space="preserve">      Functional Focus</v>
      </c>
      <c r="B17" s="68">
        <f>'Inputs - Candidates'!B19</f>
        <v>6</v>
      </c>
      <c r="C17" s="68">
        <f>'Inputs - Candidates'!C19</f>
        <v>3</v>
      </c>
      <c r="D17" s="68">
        <f>'Inputs - Candidates'!D19</f>
        <v>5</v>
      </c>
      <c r="E17" s="68">
        <f>'Inputs - Candidates'!E19</f>
        <v>5</v>
      </c>
      <c r="F17" s="68">
        <f>'Inputs - Candidates'!F19</f>
        <v>5</v>
      </c>
      <c r="G17" s="69">
        <f>'Inputs - Candidates'!G19</f>
        <v>4</v>
      </c>
    </row>
    <row r="18" spans="1:7" ht="12.75" customHeight="1">
      <c r="A18" s="4" t="str">
        <f>"      "&amp;Labels!B37</f>
        <v xml:space="preserve">      Functional Breadth</v>
      </c>
      <c r="B18" s="68">
        <f>'Inputs - Candidates'!B20</f>
        <v>6</v>
      </c>
      <c r="C18" s="68">
        <f>'Inputs - Candidates'!C20</f>
        <v>3</v>
      </c>
      <c r="D18" s="68">
        <f>'Inputs - Candidates'!D20</f>
        <v>5</v>
      </c>
      <c r="E18" s="68">
        <f>'Inputs - Candidates'!E20</f>
        <v>5</v>
      </c>
      <c r="F18" s="68">
        <f>'Inputs - Candidates'!F20</f>
        <v>3</v>
      </c>
      <c r="G18" s="69">
        <f>'Inputs - Candidates'!G20</f>
        <v>4</v>
      </c>
    </row>
    <row r="19" spans="1:7" ht="12.75" customHeight="1">
      <c r="A19" s="4" t="str">
        <f>"      "&amp;Labels!B38</f>
        <v xml:space="preserve">      Job Scope</v>
      </c>
      <c r="B19" s="68">
        <f>'Inputs - Candidates'!B21</f>
        <v>5</v>
      </c>
      <c r="C19" s="68">
        <f>'Inputs - Candidates'!C21</f>
        <v>2</v>
      </c>
      <c r="D19" s="68">
        <f>'Inputs - Candidates'!D21</f>
        <v>8</v>
      </c>
      <c r="E19" s="68">
        <f>'Inputs - Candidates'!E21</f>
        <v>4</v>
      </c>
      <c r="F19" s="68">
        <f>'Inputs - Candidates'!F21</f>
        <v>3</v>
      </c>
      <c r="G19" s="69">
        <f>'Inputs - Candidates'!G21</f>
        <v>4</v>
      </c>
    </row>
    <row r="20" spans="1:7" ht="12.75" customHeight="1">
      <c r="A20" s="4" t="str">
        <f>"      "&amp;Labels!B39</f>
        <v xml:space="preserve">      Job Progression</v>
      </c>
      <c r="B20" s="68">
        <f>'Inputs - Candidates'!B22</f>
        <v>4</v>
      </c>
      <c r="C20" s="68">
        <f>'Inputs - Candidates'!C22</f>
        <v>2</v>
      </c>
      <c r="D20" s="68">
        <f>'Inputs - Candidates'!D22</f>
        <v>8</v>
      </c>
      <c r="E20" s="68">
        <f>'Inputs - Candidates'!E22</f>
        <v>4</v>
      </c>
      <c r="F20" s="68">
        <f>'Inputs - Candidates'!F22</f>
        <v>3</v>
      </c>
      <c r="G20" s="69">
        <f>'Inputs - Candidates'!G22</f>
        <v>2</v>
      </c>
    </row>
    <row r="21" spans="1:7" ht="12.75" customHeight="1">
      <c r="A21" s="4" t="str">
        <f>"      "&amp;Labels!B40</f>
        <v xml:space="preserve">      Inside/Outside Candidate</v>
      </c>
      <c r="B21" s="68">
        <f>'Inputs - Candidates'!B23</f>
        <v>6</v>
      </c>
      <c r="C21" s="68">
        <f>'Inputs - Candidates'!C23</f>
        <v>3</v>
      </c>
      <c r="D21" s="68">
        <f>'Inputs - Candidates'!D23</f>
        <v>5</v>
      </c>
      <c r="E21" s="68">
        <f>'Inputs - Candidates'!E23</f>
        <v>5</v>
      </c>
      <c r="F21" s="68">
        <f>'Inputs - Candidates'!F23</f>
        <v>4</v>
      </c>
      <c r="G21" s="69">
        <f>'Inputs - Candidates'!G23</f>
        <v>4</v>
      </c>
    </row>
    <row r="22" spans="1:7" ht="12.75" customHeight="1">
      <c r="A22" s="4" t="str">
        <f>"      "&amp;Labels!B41</f>
        <v xml:space="preserve">      Education - Professional</v>
      </c>
      <c r="B22" s="68">
        <f>'Inputs - Candidates'!B24</f>
        <v>6</v>
      </c>
      <c r="C22" s="68">
        <f>'Inputs - Candidates'!C24</f>
        <v>3</v>
      </c>
      <c r="D22" s="68">
        <f>'Inputs - Candidates'!D24</f>
        <v>5</v>
      </c>
      <c r="E22" s="68">
        <f>'Inputs - Candidates'!E24</f>
        <v>5</v>
      </c>
      <c r="F22" s="68">
        <f>'Inputs - Candidates'!F24</f>
        <v>3</v>
      </c>
      <c r="G22" s="69">
        <f>'Inputs - Candidates'!G24</f>
        <v>4</v>
      </c>
    </row>
    <row r="23" spans="1:7" ht="12.75" customHeight="1">
      <c r="A23" s="4" t="str">
        <f>"      "&amp;Labels!B42</f>
        <v xml:space="preserve">      Education - Breadth</v>
      </c>
      <c r="B23" s="68">
        <f>'Inputs - Candidates'!B25</f>
        <v>6</v>
      </c>
      <c r="C23" s="68">
        <f>'Inputs - Candidates'!C25</f>
        <v>3</v>
      </c>
      <c r="D23" s="68">
        <f>'Inputs - Candidates'!D25</f>
        <v>5</v>
      </c>
      <c r="E23" s="68">
        <f>'Inputs - Candidates'!E25</f>
        <v>5</v>
      </c>
      <c r="F23" s="68">
        <f>'Inputs - Candidates'!F25</f>
        <v>3</v>
      </c>
      <c r="G23" s="69">
        <f>'Inputs - Candidates'!G25</f>
        <v>4</v>
      </c>
    </row>
    <row r="24" spans="1:7" ht="12.75" customHeight="1">
      <c r="A24" s="3" t="str">
        <f>"      "&amp;Labels!C34</f>
        <v xml:space="preserve">      Subtotal</v>
      </c>
      <c r="B24" s="48">
        <f>'Inputs - Candidates'!B26</f>
        <v>5.9166666666666661</v>
      </c>
      <c r="C24" s="48">
        <f>'Inputs - Candidates'!C26</f>
        <v>2.9166666666666665</v>
      </c>
      <c r="D24" s="48">
        <f>'Inputs - Candidates'!D26</f>
        <v>5.25</v>
      </c>
      <c r="E24" s="48">
        <f>'Inputs - Candidates'!E26</f>
        <v>4.916666666666667</v>
      </c>
      <c r="F24" s="48">
        <f>'Inputs - Candidates'!F26</f>
        <v>3.25</v>
      </c>
      <c r="G24" s="49">
        <f>'Inputs - Candidates'!G26</f>
        <v>4.166666666666667</v>
      </c>
    </row>
    <row r="25" spans="1:7" ht="12.75" customHeight="1">
      <c r="A25" s="3" t="str">
        <f>"   "&amp;Labels!B43</f>
        <v xml:space="preserve">   Accomplishments</v>
      </c>
      <c r="B25" s="48"/>
      <c r="C25" s="48"/>
      <c r="D25" s="48"/>
      <c r="E25" s="48"/>
      <c r="F25" s="48"/>
      <c r="G25" s="49"/>
    </row>
    <row r="26" spans="1:7" ht="12.75" customHeight="1">
      <c r="A26" s="4" t="str">
        <f>"      "&amp;Labels!B44</f>
        <v xml:space="preserve">      Assigned Contributions</v>
      </c>
      <c r="B26" s="68">
        <f>'Inputs - Candidates'!B28</f>
        <v>5</v>
      </c>
      <c r="C26" s="68">
        <f>'Inputs - Candidates'!C28</f>
        <v>4</v>
      </c>
      <c r="D26" s="68">
        <f>'Inputs - Candidates'!D28</f>
        <v>2</v>
      </c>
      <c r="E26" s="68">
        <f>'Inputs - Candidates'!E28</f>
        <v>4</v>
      </c>
      <c r="F26" s="68">
        <f>'Inputs - Candidates'!F28</f>
        <v>5</v>
      </c>
      <c r="G26" s="69">
        <f>'Inputs - Candidates'!G28</f>
        <v>2</v>
      </c>
    </row>
    <row r="27" spans="1:7" ht="12.75" customHeight="1">
      <c r="A27" s="4" t="str">
        <f>"      "&amp;Labels!B45</f>
        <v xml:space="preserve">      Original Contributions</v>
      </c>
      <c r="B27" s="68">
        <f>'Inputs - Candidates'!B29</f>
        <v>5</v>
      </c>
      <c r="C27" s="68">
        <f>'Inputs - Candidates'!C29</f>
        <v>5</v>
      </c>
      <c r="D27" s="68">
        <f>'Inputs - Candidates'!D29</f>
        <v>6</v>
      </c>
      <c r="E27" s="68">
        <f>'Inputs - Candidates'!E29</f>
        <v>2</v>
      </c>
      <c r="F27" s="68">
        <f>'Inputs - Candidates'!F29</f>
        <v>3</v>
      </c>
      <c r="G27" s="69">
        <f>'Inputs - Candidates'!G29</f>
        <v>5</v>
      </c>
    </row>
    <row r="28" spans="1:7" ht="12.75" customHeight="1">
      <c r="A28" s="4" t="str">
        <f>"      "&amp;Labels!B46</f>
        <v xml:space="preserve">      Outstanding Contributions</v>
      </c>
      <c r="B28" s="68">
        <f>'Inputs - Candidates'!B30</f>
        <v>5</v>
      </c>
      <c r="C28" s="68">
        <f>'Inputs - Candidates'!C30</f>
        <v>3</v>
      </c>
      <c r="D28" s="68">
        <f>'Inputs - Candidates'!D30</f>
        <v>4</v>
      </c>
      <c r="E28" s="68">
        <f>'Inputs - Candidates'!E30</f>
        <v>2</v>
      </c>
      <c r="F28" s="68">
        <f>'Inputs - Candidates'!F30</f>
        <v>3</v>
      </c>
      <c r="G28" s="69">
        <f>'Inputs - Candidates'!G30</f>
        <v>4</v>
      </c>
    </row>
    <row r="29" spans="1:7" ht="12.75" customHeight="1">
      <c r="A29" s="3" t="str">
        <f>"      "&amp;Labels!C43</f>
        <v xml:space="preserve">      Subtotal</v>
      </c>
      <c r="B29" s="48">
        <f>'Inputs - Candidates'!B31</f>
        <v>5</v>
      </c>
      <c r="C29" s="48">
        <f>'Inputs - Candidates'!C31</f>
        <v>3.7272727272727271</v>
      </c>
      <c r="D29" s="48">
        <f>'Inputs - Candidates'!D31</f>
        <v>3.6363636363636362</v>
      </c>
      <c r="E29" s="48">
        <f>'Inputs - Candidates'!E31</f>
        <v>2.7272727272727271</v>
      </c>
      <c r="F29" s="48">
        <f>'Inputs - Candidates'!F31</f>
        <v>3.7272727272727271</v>
      </c>
      <c r="G29" s="49">
        <f>'Inputs - Candidates'!G31</f>
        <v>3.4545454545454537</v>
      </c>
    </row>
    <row r="30" spans="1:7" ht="12.75" customHeight="1">
      <c r="A30" s="3" t="str">
        <f>"   "&amp;Labels!B47</f>
        <v xml:space="preserve">   Team Style</v>
      </c>
      <c r="B30" s="48"/>
      <c r="C30" s="48"/>
      <c r="D30" s="48"/>
      <c r="E30" s="48"/>
      <c r="F30" s="48"/>
      <c r="G30" s="49"/>
    </row>
    <row r="31" spans="1:7" ht="12.75" customHeight="1">
      <c r="A31" s="4" t="str">
        <f>"      "&amp;Labels!B48</f>
        <v xml:space="preserve">      Works well with Others</v>
      </c>
      <c r="B31" s="68">
        <f>'Inputs - Candidates'!B33</f>
        <v>5</v>
      </c>
      <c r="C31" s="68">
        <f>'Inputs - Candidates'!C33</f>
        <v>0</v>
      </c>
      <c r="D31" s="68">
        <f>'Inputs - Candidates'!D33</f>
        <v>2</v>
      </c>
      <c r="E31" s="68">
        <f>'Inputs - Candidates'!E33</f>
        <v>5</v>
      </c>
      <c r="F31" s="68">
        <f>'Inputs - Candidates'!F33</f>
        <v>3</v>
      </c>
      <c r="G31" s="69">
        <f>'Inputs - Candidates'!G33</f>
        <v>4</v>
      </c>
    </row>
    <row r="32" spans="1:7" ht="12.75" customHeight="1">
      <c r="A32" s="4" t="str">
        <f>"      "&amp;Labels!B49</f>
        <v xml:space="preserve">      Accepts Conflict of Ideas</v>
      </c>
      <c r="B32" s="68">
        <f>'Inputs - Candidates'!B34</f>
        <v>5</v>
      </c>
      <c r="C32" s="68">
        <f>'Inputs - Candidates'!C34</f>
        <v>0</v>
      </c>
      <c r="D32" s="68">
        <f>'Inputs - Candidates'!D34</f>
        <v>4</v>
      </c>
      <c r="E32" s="68">
        <f>'Inputs - Candidates'!E34</f>
        <v>3</v>
      </c>
      <c r="F32" s="68">
        <f>'Inputs - Candidates'!F34</f>
        <v>5</v>
      </c>
      <c r="G32" s="69">
        <f>'Inputs - Candidates'!G34</f>
        <v>4</v>
      </c>
    </row>
    <row r="33" spans="1:7" ht="12.75" customHeight="1">
      <c r="A33" s="4" t="str">
        <f>"      "&amp;Labels!B50</f>
        <v xml:space="preserve">      Manages Conflict of People</v>
      </c>
      <c r="B33" s="68">
        <f>'Inputs - Candidates'!B35</f>
        <v>5</v>
      </c>
      <c r="C33" s="68">
        <f>'Inputs - Candidates'!C35</f>
        <v>0</v>
      </c>
      <c r="D33" s="68">
        <f>'Inputs - Candidates'!D35</f>
        <v>3</v>
      </c>
      <c r="E33" s="68">
        <f>'Inputs - Candidates'!E35</f>
        <v>4</v>
      </c>
      <c r="F33" s="68">
        <f>'Inputs - Candidates'!F35</f>
        <v>4</v>
      </c>
      <c r="G33" s="69">
        <f>'Inputs - Candidates'!G35</f>
        <v>3</v>
      </c>
    </row>
    <row r="34" spans="1:7" ht="12.75" customHeight="1">
      <c r="A34" s="4" t="str">
        <f>"      "&amp;Labels!B51</f>
        <v xml:space="preserve">      Accepts Valid Criticism</v>
      </c>
      <c r="B34" s="68">
        <f>'Inputs - Candidates'!B36</f>
        <v>5</v>
      </c>
      <c r="C34" s="68">
        <f>'Inputs - Candidates'!C36</f>
        <v>0</v>
      </c>
      <c r="D34" s="68">
        <f>'Inputs - Candidates'!D36</f>
        <v>3</v>
      </c>
      <c r="E34" s="68">
        <f>'Inputs - Candidates'!E36</f>
        <v>3</v>
      </c>
      <c r="F34" s="68">
        <f>'Inputs - Candidates'!F36</f>
        <v>3</v>
      </c>
      <c r="G34" s="69">
        <f>'Inputs - Candidates'!G36</f>
        <v>4</v>
      </c>
    </row>
    <row r="35" spans="1:7" ht="12.75" customHeight="1">
      <c r="A35" s="4" t="str">
        <f>"      "&amp;Labels!B52</f>
        <v xml:space="preserve">      Forms Own Opinions</v>
      </c>
      <c r="B35" s="68">
        <f>'Inputs - Candidates'!B37</f>
        <v>5</v>
      </c>
      <c r="C35" s="68">
        <f>'Inputs - Candidates'!C37</f>
        <v>0</v>
      </c>
      <c r="D35" s="68">
        <f>'Inputs - Candidates'!D37</f>
        <v>5</v>
      </c>
      <c r="E35" s="68">
        <f>'Inputs - Candidates'!E37</f>
        <v>4</v>
      </c>
      <c r="F35" s="68">
        <f>'Inputs - Candidates'!F37</f>
        <v>3</v>
      </c>
      <c r="G35" s="69">
        <f>'Inputs - Candidates'!G37</f>
        <v>3</v>
      </c>
    </row>
    <row r="36" spans="1:7" ht="12.75" customHeight="1">
      <c r="A36" s="4" t="str">
        <f>"      "&amp;Labels!B53</f>
        <v xml:space="preserve">      Leadership</v>
      </c>
      <c r="B36" s="68">
        <f>'Inputs - Candidates'!B38</f>
        <v>5</v>
      </c>
      <c r="C36" s="68">
        <f>'Inputs - Candidates'!C38</f>
        <v>0</v>
      </c>
      <c r="D36" s="68">
        <f>'Inputs - Candidates'!D38</f>
        <v>4</v>
      </c>
      <c r="E36" s="68">
        <f>'Inputs - Candidates'!E38</f>
        <v>3</v>
      </c>
      <c r="F36" s="68">
        <f>'Inputs - Candidates'!F38</f>
        <v>3</v>
      </c>
      <c r="G36" s="69">
        <f>'Inputs - Candidates'!G38</f>
        <v>4</v>
      </c>
    </row>
    <row r="37" spans="1:7" ht="12.75" customHeight="1">
      <c r="A37" s="3" t="str">
        <f>"      "&amp;Labels!C47</f>
        <v xml:space="preserve">      Subtotal</v>
      </c>
      <c r="B37" s="48">
        <f>'Inputs - Candidates'!B39</f>
        <v>5.0000000000000009</v>
      </c>
      <c r="C37" s="48">
        <f>'Inputs - Candidates'!C39</f>
        <v>0</v>
      </c>
      <c r="D37" s="48">
        <f>'Inputs - Candidates'!D39</f>
        <v>3.2857142857142856</v>
      </c>
      <c r="E37" s="48">
        <f>'Inputs - Candidates'!E39</f>
        <v>3.7619047619047623</v>
      </c>
      <c r="F37" s="48">
        <f>'Inputs - Candidates'!F39</f>
        <v>3.4285714285714284</v>
      </c>
      <c r="G37" s="49">
        <f>'Inputs - Candidates'!G39</f>
        <v>3.714285714285714</v>
      </c>
    </row>
    <row r="38" spans="1:7" ht="12.75" customHeight="1">
      <c r="A38" s="3" t="str">
        <f>"   "&amp;Labels!B54</f>
        <v xml:space="preserve">   Basic Competencies</v>
      </c>
      <c r="B38" s="48"/>
      <c r="C38" s="48"/>
      <c r="D38" s="48"/>
      <c r="E38" s="48"/>
      <c r="F38" s="48"/>
      <c r="G38" s="49"/>
    </row>
    <row r="39" spans="1:7" ht="12.75" customHeight="1">
      <c r="A39" s="4" t="str">
        <f>"      "&amp;Labels!B55</f>
        <v xml:space="preserve">      Sense of Fairness</v>
      </c>
      <c r="B39" s="68">
        <f>'Inputs - Candidates'!B41</f>
        <v>5</v>
      </c>
      <c r="C39" s="68">
        <f>'Inputs - Candidates'!C41</f>
        <v>3</v>
      </c>
      <c r="D39" s="68">
        <f>'Inputs - Candidates'!D41</f>
        <v>5</v>
      </c>
      <c r="E39" s="68">
        <f>'Inputs - Candidates'!E41</f>
        <v>3</v>
      </c>
      <c r="F39" s="68">
        <f>'Inputs - Candidates'!F41</f>
        <v>2</v>
      </c>
      <c r="G39" s="69">
        <f>'Inputs - Candidates'!G41</f>
        <v>4</v>
      </c>
    </row>
    <row r="40" spans="1:7" ht="12.75" customHeight="1">
      <c r="A40" s="4" t="str">
        <f>"      "&amp;Labels!B56</f>
        <v xml:space="preserve">      Cognitive Ability</v>
      </c>
      <c r="B40" s="68">
        <f>'Inputs - Candidates'!B42</f>
        <v>5</v>
      </c>
      <c r="C40" s="68">
        <f>'Inputs - Candidates'!C42</f>
        <v>3</v>
      </c>
      <c r="D40" s="68">
        <f>'Inputs - Candidates'!D42</f>
        <v>6</v>
      </c>
      <c r="E40" s="68">
        <f>'Inputs - Candidates'!E42</f>
        <v>3</v>
      </c>
      <c r="F40" s="68">
        <f>'Inputs - Candidates'!F42</f>
        <v>3</v>
      </c>
      <c r="G40" s="69">
        <f>'Inputs - Candidates'!G42</f>
        <v>4</v>
      </c>
    </row>
    <row r="41" spans="1:7" ht="12.75" customHeight="1">
      <c r="A41" s="3" t="str">
        <f>"      "&amp;Labels!C54</f>
        <v xml:space="preserve">      Subtotal</v>
      </c>
      <c r="B41" s="48">
        <f>'Inputs - Candidates'!B43</f>
        <v>5</v>
      </c>
      <c r="C41" s="48">
        <f>'Inputs - Candidates'!C43</f>
        <v>3</v>
      </c>
      <c r="D41" s="48">
        <f>'Inputs - Candidates'!D43</f>
        <v>5.4444444444444438</v>
      </c>
      <c r="E41" s="48">
        <f>'Inputs - Candidates'!E43</f>
        <v>3</v>
      </c>
      <c r="F41" s="48">
        <f>'Inputs - Candidates'!F43</f>
        <v>2.4444444444444442</v>
      </c>
      <c r="G41" s="49">
        <f>'Inputs - Candidates'!G43</f>
        <v>3.9999999999999991</v>
      </c>
    </row>
    <row r="42" spans="1:7" ht="12.75" customHeight="1">
      <c r="A42" s="3" t="str">
        <f>"   "&amp;Labels!B57</f>
        <v xml:space="preserve">   Compensation</v>
      </c>
      <c r="B42" s="48">
        <f>'Inputs - Candidates'!B44</f>
        <v>6</v>
      </c>
      <c r="C42" s="48">
        <f>'Inputs - Candidates'!C44</f>
        <v>5</v>
      </c>
      <c r="D42" s="48">
        <f>'Inputs - Candidates'!D44</f>
        <v>3</v>
      </c>
      <c r="E42" s="48">
        <f>'Inputs - Candidates'!E44</f>
        <v>6</v>
      </c>
      <c r="F42" s="48">
        <f>'Inputs - Candidates'!F44</f>
        <v>4</v>
      </c>
      <c r="G42" s="49">
        <f>'Inputs - Candidates'!G44</f>
        <v>4</v>
      </c>
    </row>
    <row r="43" spans="1:7" ht="12.75" customHeight="1">
      <c r="A43" s="3" t="str">
        <f>"   "&amp;Labels!B58</f>
        <v xml:space="preserve">   Location</v>
      </c>
      <c r="B43" s="48">
        <f>'Inputs - Candidates'!B45</f>
        <v>5</v>
      </c>
      <c r="C43" s="48">
        <f>'Inputs - Candidates'!C45</f>
        <v>5</v>
      </c>
      <c r="D43" s="48">
        <f>'Inputs - Candidates'!D45</f>
        <v>5</v>
      </c>
      <c r="E43" s="48">
        <f>'Inputs - Candidates'!E45</f>
        <v>2</v>
      </c>
      <c r="F43" s="48">
        <f>'Inputs - Candidates'!F45</f>
        <v>4</v>
      </c>
      <c r="G43" s="49">
        <f>'Inputs - Candidates'!G45</f>
        <v>3</v>
      </c>
    </row>
    <row r="44" spans="1:7" ht="12.75" customHeight="1">
      <c r="A44" s="15" t="str">
        <f>"   "&amp;Labels!C33</f>
        <v xml:space="preserve">   Total</v>
      </c>
      <c r="B44" s="52">
        <f>'Inputs - Candidates'!B46</f>
        <v>5.2741935483870961</v>
      </c>
      <c r="C44" s="52">
        <f>'Inputs - Candidates'!C46</f>
        <v>2.387096774193548</v>
      </c>
      <c r="D44" s="52">
        <f>'Inputs - Candidates'!D46</f>
        <v>4.096774193548387</v>
      </c>
      <c r="E44" s="52">
        <f>'Inputs - Candidates'!E46</f>
        <v>3.8225806451612905</v>
      </c>
      <c r="F44" s="52">
        <f>'Inputs - Candidates'!F46</f>
        <v>3.387096774193548</v>
      </c>
      <c r="G44" s="53">
        <f>'Inputs - Candidates'!G46</f>
        <v>3.7903225806451606</v>
      </c>
    </row>
  </sheetData>
  <mergeCells count="4">
    <mergeCell ref="A1:C1"/>
    <mergeCell ref="A2:C2"/>
    <mergeCell ref="A3:C3"/>
    <mergeCell ref="A4:C4"/>
  </mergeCells>
  <pageMargins left="0.25" right="0.25" top="0.5" bottom="0.5" header="0.5" footer="0.5"/>
  <pageSetup paperSize="9" fitToHeight="32767" orientation="landscape" horizontalDpi="0" verticalDpi="0" copies="0"/>
  <headerFooter alignWithMargins="0"/>
  <legacyDrawing r:id="rId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election sqref="A1:C1"/>
    </sheetView>
  </sheetViews>
  <sheetFormatPr defaultRowHeight="12.75" customHeight="1"/>
  <cols>
    <col min="1" max="1" width="23.7109375" customWidth="1"/>
    <col min="2" max="2" width="5.140625" customWidth="1"/>
    <col min="4" max="4" width="12" customWidth="1"/>
    <col min="5" max="5" width="8.85546875"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"Candidate 1"&amp;" "&amp;Labels!B26</f>
        <v>Candidate 1 Susan</v>
      </c>
      <c r="B3" s="141"/>
      <c r="C3" s="141"/>
    </row>
    <row r="4" spans="1:5" ht="12.75" customHeight="1">
      <c r="A4" s="141" t="str">
        <f>""</f>
        <v/>
      </c>
      <c r="B4" s="141"/>
      <c r="C4" s="141"/>
    </row>
    <row r="5" spans="1:5" ht="12.75" customHeight="1">
      <c r="A5" s="140" t="str">
        <f>"Candidates"</f>
        <v>Candidates</v>
      </c>
      <c r="B5" s="140"/>
    </row>
    <row r="6" spans="1:5" ht="12.75" customHeight="1">
      <c r="A6" s="1" t="str">
        <f>" "</f>
        <v xml:space="preserve"> </v>
      </c>
    </row>
    <row r="7" spans="1:5" ht="12.75" customHeight="1">
      <c r="A7" s="28" t="str">
        <f>Labels!B18</f>
        <v>Probability Accept</v>
      </c>
      <c r="B7" s="70">
        <f>'Inputs - Candidates'!B8</f>
        <v>0.9</v>
      </c>
      <c r="D7" s="28" t="str">
        <f>Labels!B12</f>
        <v>Last Updated</v>
      </c>
      <c r="E7" s="71">
        <f>'Inputs - Candidates'!E8</f>
        <v>40341</v>
      </c>
    </row>
    <row r="9" spans="1:5" ht="12.75" customHeight="1">
      <c r="A9" s="2" t="str">
        <f>Labels!B7</f>
        <v>Candidate Detail Ratings</v>
      </c>
      <c r="B9" s="30"/>
    </row>
    <row r="10" spans="1:5" ht="12.75" customHeight="1">
      <c r="A10" s="3" t="str">
        <f>"   "&amp;Labels!B34</f>
        <v xml:space="preserve">   Experience</v>
      </c>
      <c r="B10" s="34"/>
    </row>
    <row r="11" spans="1:5" ht="12.75" customHeight="1">
      <c r="A11" s="4" t="str">
        <f>"      "&amp;Labels!B35</f>
        <v xml:space="preserve">      Industry</v>
      </c>
      <c r="B11" s="72">
        <f>'Inputs - Candidates'!B18</f>
        <v>6</v>
      </c>
    </row>
    <row r="12" spans="1:5" ht="12.75" customHeight="1">
      <c r="A12" s="4" t="str">
        <f>"      "&amp;Labels!B36</f>
        <v xml:space="preserve">      Functional Focus</v>
      </c>
      <c r="B12" s="72">
        <f>'Inputs - Candidates'!B19</f>
        <v>6</v>
      </c>
    </row>
    <row r="13" spans="1:5" ht="12.75" customHeight="1">
      <c r="A13" s="4" t="str">
        <f>"      "&amp;Labels!B37</f>
        <v xml:space="preserve">      Functional Breadth</v>
      </c>
      <c r="B13" s="72">
        <f>'Inputs - Candidates'!B20</f>
        <v>6</v>
      </c>
    </row>
    <row r="14" spans="1:5" ht="12.75" customHeight="1">
      <c r="A14" s="4" t="str">
        <f>"      "&amp;Labels!B38</f>
        <v xml:space="preserve">      Job Scope</v>
      </c>
      <c r="B14" s="72">
        <f>'Inputs - Candidates'!B21</f>
        <v>5</v>
      </c>
    </row>
    <row r="15" spans="1:5" ht="12.75" customHeight="1">
      <c r="A15" s="4" t="str">
        <f>"      "&amp;Labels!B39</f>
        <v xml:space="preserve">      Job Progression</v>
      </c>
      <c r="B15" s="72">
        <f>'Inputs - Candidates'!B22</f>
        <v>4</v>
      </c>
    </row>
    <row r="16" spans="1:5" ht="12.75" customHeight="1">
      <c r="A16" s="4" t="str">
        <f>"      "&amp;Labels!B40</f>
        <v xml:space="preserve">      Inside/Outside Candidate</v>
      </c>
      <c r="B16" s="72">
        <f>'Inputs - Candidates'!B23</f>
        <v>6</v>
      </c>
    </row>
    <row r="17" spans="1:2" ht="12.75" customHeight="1">
      <c r="A17" s="4" t="str">
        <f>"      "&amp;Labels!B41</f>
        <v xml:space="preserve">      Education - Professional</v>
      </c>
      <c r="B17" s="72">
        <f>'Inputs - Candidates'!B24</f>
        <v>6</v>
      </c>
    </row>
    <row r="18" spans="1:2" ht="12.75" customHeight="1">
      <c r="A18" s="4" t="str">
        <f>"      "&amp;Labels!B42</f>
        <v xml:space="preserve">      Education - Breadth</v>
      </c>
      <c r="B18" s="72">
        <f>'Inputs - Candidates'!B25</f>
        <v>6</v>
      </c>
    </row>
    <row r="19" spans="1:2" ht="12.75" customHeight="1">
      <c r="A19" s="3" t="str">
        <f>"      "&amp;Labels!C34</f>
        <v xml:space="preserve">      Subtotal</v>
      </c>
      <c r="B19" s="34">
        <f>'Inputs - Candidates'!B26</f>
        <v>5.9166666666666661</v>
      </c>
    </row>
    <row r="20" spans="1:2" ht="12.75" customHeight="1">
      <c r="A20" s="3" t="str">
        <f>"   "&amp;Labels!B43</f>
        <v xml:space="preserve">   Accomplishments</v>
      </c>
      <c r="B20" s="34"/>
    </row>
    <row r="21" spans="1:2" ht="12.75" customHeight="1">
      <c r="A21" s="4" t="str">
        <f>"      "&amp;Labels!B44</f>
        <v xml:space="preserve">      Assigned Contributions</v>
      </c>
      <c r="B21" s="72">
        <f>'Inputs - Candidates'!B28</f>
        <v>5</v>
      </c>
    </row>
    <row r="22" spans="1:2" ht="12.75" customHeight="1">
      <c r="A22" s="4" t="str">
        <f>"      "&amp;Labels!B45</f>
        <v xml:space="preserve">      Original Contributions</v>
      </c>
      <c r="B22" s="72">
        <f>'Inputs - Candidates'!B29</f>
        <v>5</v>
      </c>
    </row>
    <row r="23" spans="1:2" ht="12.75" customHeight="1">
      <c r="A23" s="4" t="str">
        <f>"      "&amp;Labels!B46</f>
        <v xml:space="preserve">      Outstanding Contributions</v>
      </c>
      <c r="B23" s="72">
        <f>'Inputs - Candidates'!B30</f>
        <v>5</v>
      </c>
    </row>
    <row r="24" spans="1:2" ht="12.75" customHeight="1">
      <c r="A24" s="3" t="str">
        <f>"      "&amp;Labels!C43</f>
        <v xml:space="preserve">      Subtotal</v>
      </c>
      <c r="B24" s="34">
        <f>'Inputs - Candidates'!B31</f>
        <v>5</v>
      </c>
    </row>
    <row r="25" spans="1:2" ht="12.75" customHeight="1">
      <c r="A25" s="3" t="str">
        <f>"   "&amp;Labels!B47</f>
        <v xml:space="preserve">   Team Style</v>
      </c>
      <c r="B25" s="34"/>
    </row>
    <row r="26" spans="1:2" ht="12.75" customHeight="1">
      <c r="A26" s="4" t="str">
        <f>"      "&amp;Labels!B48</f>
        <v xml:space="preserve">      Works well with Others</v>
      </c>
      <c r="B26" s="72">
        <f>'Inputs - Candidates'!B33</f>
        <v>5</v>
      </c>
    </row>
    <row r="27" spans="1:2" ht="12.75" customHeight="1">
      <c r="A27" s="4" t="str">
        <f>"      "&amp;Labels!B49</f>
        <v xml:space="preserve">      Accepts Conflict of Ideas</v>
      </c>
      <c r="B27" s="72">
        <f>'Inputs - Candidates'!B34</f>
        <v>5</v>
      </c>
    </row>
    <row r="28" spans="1:2" ht="12.75" customHeight="1">
      <c r="A28" s="4" t="str">
        <f>"      "&amp;Labels!B50</f>
        <v xml:space="preserve">      Manages Conflict of People</v>
      </c>
      <c r="B28" s="72">
        <f>'Inputs - Candidates'!B35</f>
        <v>5</v>
      </c>
    </row>
    <row r="29" spans="1:2" ht="12.75" customHeight="1">
      <c r="A29" s="4" t="str">
        <f>"      "&amp;Labels!B51</f>
        <v xml:space="preserve">      Accepts Valid Criticism</v>
      </c>
      <c r="B29" s="72">
        <f>'Inputs - Candidates'!B36</f>
        <v>5</v>
      </c>
    </row>
    <row r="30" spans="1:2" ht="12.75" customHeight="1">
      <c r="A30" s="4" t="str">
        <f>"      "&amp;Labels!B52</f>
        <v xml:space="preserve">      Forms Own Opinions</v>
      </c>
      <c r="B30" s="72">
        <f>'Inputs - Candidates'!B37</f>
        <v>5</v>
      </c>
    </row>
    <row r="31" spans="1:2" ht="12.75" customHeight="1">
      <c r="A31" s="4" t="str">
        <f>"      "&amp;Labels!B53</f>
        <v xml:space="preserve">      Leadership</v>
      </c>
      <c r="B31" s="72">
        <f>'Inputs - Candidates'!B38</f>
        <v>5</v>
      </c>
    </row>
    <row r="32" spans="1:2" ht="12.75" customHeight="1">
      <c r="A32" s="3" t="str">
        <f>"      "&amp;Labels!C47</f>
        <v xml:space="preserve">      Subtotal</v>
      </c>
      <c r="B32" s="34">
        <f>'Inputs - Candidates'!B39</f>
        <v>5.0000000000000009</v>
      </c>
    </row>
    <row r="33" spans="1:2" ht="12.75" customHeight="1">
      <c r="A33" s="3" t="str">
        <f>"   "&amp;Labels!B54</f>
        <v xml:space="preserve">   Basic Competencies</v>
      </c>
      <c r="B33" s="34"/>
    </row>
    <row r="34" spans="1:2" ht="12.75" customHeight="1">
      <c r="A34" s="4" t="str">
        <f>"      "&amp;Labels!B55</f>
        <v xml:space="preserve">      Sense of Fairness</v>
      </c>
      <c r="B34" s="72">
        <f>'Inputs - Candidates'!B41</f>
        <v>5</v>
      </c>
    </row>
    <row r="35" spans="1:2" ht="12.75" customHeight="1">
      <c r="A35" s="4" t="str">
        <f>"      "&amp;Labels!B56</f>
        <v xml:space="preserve">      Cognitive Ability</v>
      </c>
      <c r="B35" s="72">
        <f>'Inputs - Candidates'!B42</f>
        <v>5</v>
      </c>
    </row>
    <row r="36" spans="1:2" ht="12.75" customHeight="1">
      <c r="A36" s="3" t="str">
        <f>"      "&amp;Labels!C54</f>
        <v xml:space="preserve">      Subtotal</v>
      </c>
      <c r="B36" s="34">
        <f>'Inputs - Candidates'!B43</f>
        <v>5</v>
      </c>
    </row>
    <row r="37" spans="1:2" ht="12.75" customHeight="1">
      <c r="A37" s="3" t="str">
        <f>"   "&amp;Labels!B57</f>
        <v xml:space="preserve">   Compensation</v>
      </c>
      <c r="B37" s="34">
        <f>'Inputs - Candidates'!B44</f>
        <v>6</v>
      </c>
    </row>
    <row r="38" spans="1:2" ht="12.75" customHeight="1">
      <c r="A38" s="3" t="str">
        <f>"   "&amp;Labels!B58</f>
        <v xml:space="preserve">   Location</v>
      </c>
      <c r="B38" s="34">
        <f>'Inputs - Candidates'!B45</f>
        <v>5</v>
      </c>
    </row>
    <row r="39" spans="1:2" ht="12.75" customHeight="1">
      <c r="A39" s="15" t="str">
        <f>"   "&amp;Labels!C33</f>
        <v xml:space="preserve">   Total</v>
      </c>
      <c r="B39" s="38">
        <f>'Inputs - Candidates'!B46</f>
        <v>5.2741935483870961</v>
      </c>
    </row>
    <row r="41" spans="1:2" ht="12.75" customHeight="1">
      <c r="A41" s="2" t="str">
        <f>Labels!B10</f>
        <v>Comments</v>
      </c>
      <c r="B41" s="54"/>
    </row>
    <row r="42" spans="1:2" ht="12.75" customHeight="1">
      <c r="A42" s="3" t="str">
        <f>"   "&amp;Labels!B34</f>
        <v xml:space="preserve">   Experience</v>
      </c>
      <c r="B42" s="55"/>
    </row>
    <row r="43" spans="1:2" ht="12.75" customHeight="1">
      <c r="A43" s="4" t="str">
        <f>"      "&amp;Labels!B35</f>
        <v xml:space="preserve">      Industry</v>
      </c>
      <c r="B43" s="73" t="str">
        <f>'Inputs - Candidates'!G54</f>
        <v xml:space="preserve"> </v>
      </c>
    </row>
    <row r="44" spans="1:2" ht="12.75" customHeight="1">
      <c r="A44" s="4" t="str">
        <f>"      "&amp;Labels!B36</f>
        <v xml:space="preserve">      Functional Focus</v>
      </c>
      <c r="B44" s="73" t="str">
        <f>'Inputs - Candidates'!G55</f>
        <v xml:space="preserve"> </v>
      </c>
    </row>
    <row r="45" spans="1:2" ht="12.75" customHeight="1">
      <c r="A45" s="4" t="str">
        <f>"      "&amp;Labels!B37</f>
        <v xml:space="preserve">      Functional Breadth</v>
      </c>
      <c r="B45" s="73" t="str">
        <f>'Inputs - Candidates'!G56</f>
        <v xml:space="preserve"> </v>
      </c>
    </row>
    <row r="46" spans="1:2" ht="12.75" customHeight="1">
      <c r="A46" s="4" t="str">
        <f>"      "&amp;Labels!B38</f>
        <v xml:space="preserve">      Job Scope</v>
      </c>
      <c r="B46" s="73" t="str">
        <f>'Inputs - Candidates'!G57</f>
        <v xml:space="preserve"> </v>
      </c>
    </row>
    <row r="47" spans="1:2" ht="12.75" customHeight="1">
      <c r="A47" s="4" t="str">
        <f>"      "&amp;Labels!B39</f>
        <v xml:space="preserve">      Job Progression</v>
      </c>
      <c r="B47" s="73" t="str">
        <f>'Inputs - Candidates'!G58</f>
        <v xml:space="preserve"> </v>
      </c>
    </row>
    <row r="48" spans="1:2" ht="12.75" customHeight="1">
      <c r="A48" s="4" t="str">
        <f>"      "&amp;Labels!B40</f>
        <v xml:space="preserve">      Inside/Outside Candidate</v>
      </c>
      <c r="B48" s="73" t="str">
        <f>'Inputs - Candidates'!G59</f>
        <v xml:space="preserve"> </v>
      </c>
    </row>
    <row r="49" spans="1:2" ht="12.75" customHeight="1">
      <c r="A49" s="4" t="str">
        <f>"      "&amp;Labels!B41</f>
        <v xml:space="preserve">      Education - Professional</v>
      </c>
      <c r="B49" s="73" t="str">
        <f>'Inputs - Candidates'!G60</f>
        <v xml:space="preserve"> </v>
      </c>
    </row>
    <row r="50" spans="1:2" ht="12.75" customHeight="1">
      <c r="A50" s="4" t="str">
        <f>"      "&amp;Labels!B42</f>
        <v xml:space="preserve">      Education - Breadth</v>
      </c>
      <c r="B50" s="73" t="str">
        <f>'Inputs - Candidates'!G61</f>
        <v xml:space="preserve"> </v>
      </c>
    </row>
    <row r="51" spans="1:2" ht="12.75" customHeight="1">
      <c r="A51" s="3" t="str">
        <f>"   "&amp;Labels!B43</f>
        <v xml:space="preserve">   Accomplishments</v>
      </c>
      <c r="B51" s="55"/>
    </row>
    <row r="52" spans="1:2" ht="12.75" customHeight="1">
      <c r="A52" s="4" t="str">
        <f>"      "&amp;Labels!B44</f>
        <v xml:space="preserve">      Assigned Contributions</v>
      </c>
      <c r="B52" s="73" t="str">
        <f>'Inputs - Candidates'!G63</f>
        <v xml:space="preserve"> </v>
      </c>
    </row>
    <row r="53" spans="1:2" ht="12.75" customHeight="1">
      <c r="A53" s="4" t="str">
        <f>"      "&amp;Labels!B45</f>
        <v xml:space="preserve">      Original Contributions</v>
      </c>
      <c r="B53" s="73" t="str">
        <f>'Inputs - Candidates'!G64</f>
        <v xml:space="preserve"> </v>
      </c>
    </row>
    <row r="54" spans="1:2" ht="12.75" customHeight="1">
      <c r="A54" s="4" t="str">
        <f>"      "&amp;Labels!B46</f>
        <v xml:space="preserve">      Outstanding Contributions</v>
      </c>
      <c r="B54" s="73" t="str">
        <f>'Inputs - Candidates'!G65</f>
        <v xml:space="preserve"> </v>
      </c>
    </row>
    <row r="55" spans="1:2" ht="12.75" customHeight="1">
      <c r="A55" s="3" t="str">
        <f>"   "&amp;Labels!B47</f>
        <v xml:space="preserve">   Team Style</v>
      </c>
      <c r="B55" s="55"/>
    </row>
    <row r="56" spans="1:2" ht="12.75" customHeight="1">
      <c r="A56" s="4" t="str">
        <f>"      "&amp;Labels!B48</f>
        <v xml:space="preserve">      Works well with Others</v>
      </c>
      <c r="B56" s="73" t="str">
        <f>'Inputs - Candidates'!G67</f>
        <v xml:space="preserve"> </v>
      </c>
    </row>
    <row r="57" spans="1:2" ht="12.75" customHeight="1">
      <c r="A57" s="4" t="str">
        <f>"      "&amp;Labels!B49</f>
        <v xml:space="preserve">      Accepts Conflict of Ideas</v>
      </c>
      <c r="B57" s="73" t="str">
        <f>'Inputs - Candidates'!G68</f>
        <v xml:space="preserve"> </v>
      </c>
    </row>
    <row r="58" spans="1:2" ht="12.75" customHeight="1">
      <c r="A58" s="4" t="str">
        <f>"      "&amp;Labels!B50</f>
        <v xml:space="preserve">      Manages Conflict of People</v>
      </c>
      <c r="B58" s="73" t="str">
        <f>'Inputs - Candidates'!G69</f>
        <v xml:space="preserve"> </v>
      </c>
    </row>
    <row r="59" spans="1:2" ht="12.75" customHeight="1">
      <c r="A59" s="4" t="str">
        <f>"      "&amp;Labels!B51</f>
        <v xml:space="preserve">      Accepts Valid Criticism</v>
      </c>
      <c r="B59" s="73" t="str">
        <f>'Inputs - Candidates'!G70</f>
        <v xml:space="preserve"> </v>
      </c>
    </row>
    <row r="60" spans="1:2" ht="12.75" customHeight="1">
      <c r="A60" s="4" t="str">
        <f>"      "&amp;Labels!B52</f>
        <v xml:space="preserve">      Forms Own Opinions</v>
      </c>
      <c r="B60" s="73" t="str">
        <f>'Inputs - Candidates'!G71</f>
        <v xml:space="preserve"> </v>
      </c>
    </row>
    <row r="61" spans="1:2" ht="12.75" customHeight="1">
      <c r="A61" s="4" t="str">
        <f>"      "&amp;Labels!B53</f>
        <v xml:space="preserve">      Leadership</v>
      </c>
      <c r="B61" s="73" t="str">
        <f>'Inputs - Candidates'!G72</f>
        <v xml:space="preserve"> </v>
      </c>
    </row>
    <row r="62" spans="1:2" ht="12.75" customHeight="1">
      <c r="A62" s="3" t="str">
        <f>"   "&amp;Labels!B54</f>
        <v xml:space="preserve">   Basic Competencies</v>
      </c>
      <c r="B62" s="55"/>
    </row>
    <row r="63" spans="1:2" ht="12.75" customHeight="1">
      <c r="A63" s="4" t="str">
        <f>"      "&amp;Labels!B55</f>
        <v xml:space="preserve">      Sense of Fairness</v>
      </c>
      <c r="B63" s="73" t="str">
        <f>'Inputs - Candidates'!G74</f>
        <v xml:space="preserve"> </v>
      </c>
    </row>
    <row r="64" spans="1:2" ht="12.75" customHeight="1">
      <c r="A64" s="4" t="str">
        <f>"      "&amp;Labels!B56</f>
        <v xml:space="preserve">      Cognitive Ability</v>
      </c>
      <c r="B64" s="73" t="str">
        <f>'Inputs - Candidates'!G75</f>
        <v xml:space="preserve"> </v>
      </c>
    </row>
    <row r="65" spans="1:2" ht="12.75" customHeight="1">
      <c r="A65" s="3" t="str">
        <f>"   "&amp;Labels!B57</f>
        <v xml:space="preserve">   Compensation</v>
      </c>
      <c r="B65" s="74" t="str">
        <f>'Inputs - Candidates'!G76</f>
        <v xml:space="preserve"> </v>
      </c>
    </row>
    <row r="66" spans="1:2" ht="12.75" customHeight="1">
      <c r="A66" s="5" t="str">
        <f>"   "&amp;Labels!B58</f>
        <v xml:space="preserve">   Location</v>
      </c>
      <c r="B66" s="75" t="str">
        <f>'Inputs - Candidates'!G77</f>
        <v xml:space="preserve"> </v>
      </c>
    </row>
  </sheetData>
  <mergeCells count="5">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election sqref="A1:C1"/>
    </sheetView>
  </sheetViews>
  <sheetFormatPr defaultRowHeight="12.75" customHeight="1"/>
  <cols>
    <col min="1" max="1" width="23.7109375" customWidth="1"/>
    <col min="2" max="2" width="5.140625" customWidth="1"/>
    <col min="4" max="4" width="12" customWidth="1"/>
    <col min="5" max="5" width="8.85546875"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"Candidate 2"&amp;" "&amp;Labels!B27</f>
        <v>Candidate 2 Tom</v>
      </c>
      <c r="B3" s="141"/>
      <c r="C3" s="141"/>
    </row>
    <row r="4" spans="1:5" ht="12.75" customHeight="1">
      <c r="A4" s="141" t="str">
        <f>""</f>
        <v/>
      </c>
      <c r="B4" s="141"/>
      <c r="C4" s="141"/>
    </row>
    <row r="5" spans="1:5" ht="12.75" customHeight="1">
      <c r="A5" s="140" t="str">
        <f>"Candidates"</f>
        <v>Candidates</v>
      </c>
      <c r="B5" s="140"/>
    </row>
    <row r="6" spans="1:5" ht="12.75" customHeight="1">
      <c r="A6" s="1" t="str">
        <f>" "</f>
        <v xml:space="preserve"> </v>
      </c>
    </row>
    <row r="7" spans="1:5" ht="12.75" customHeight="1">
      <c r="A7" s="28" t="str">
        <f>Labels!B18</f>
        <v>Probability Accept</v>
      </c>
      <c r="B7" s="70">
        <f>'Inputs - Candidates'!B9</f>
        <v>0.95</v>
      </c>
      <c r="D7" s="28" t="str">
        <f>Labels!B12</f>
        <v>Last Updated</v>
      </c>
      <c r="E7" s="71">
        <f>'Inputs - Candidates'!E9</f>
        <v>40359</v>
      </c>
    </row>
    <row r="9" spans="1:5" ht="12.75" customHeight="1">
      <c r="A9" s="2" t="str">
        <f>Labels!B7</f>
        <v>Candidate Detail Ratings</v>
      </c>
      <c r="B9" s="30"/>
    </row>
    <row r="10" spans="1:5" ht="12.75" customHeight="1">
      <c r="A10" s="3" t="str">
        <f>"   "&amp;Labels!B34</f>
        <v xml:space="preserve">   Experience</v>
      </c>
      <c r="B10" s="34"/>
    </row>
    <row r="11" spans="1:5" ht="12.75" customHeight="1">
      <c r="A11" s="4" t="str">
        <f>"      "&amp;Labels!B35</f>
        <v xml:space="preserve">      Industry</v>
      </c>
      <c r="B11" s="72">
        <f>'Inputs - Candidates'!C18</f>
        <v>3</v>
      </c>
    </row>
    <row r="12" spans="1:5" ht="12.75" customHeight="1">
      <c r="A12" s="4" t="str">
        <f>"      "&amp;Labels!B36</f>
        <v xml:space="preserve">      Functional Focus</v>
      </c>
      <c r="B12" s="72">
        <f>'Inputs - Candidates'!C19</f>
        <v>3</v>
      </c>
    </row>
    <row r="13" spans="1:5" ht="12.75" customHeight="1">
      <c r="A13" s="4" t="str">
        <f>"      "&amp;Labels!B37</f>
        <v xml:space="preserve">      Functional Breadth</v>
      </c>
      <c r="B13" s="72">
        <f>'Inputs - Candidates'!C20</f>
        <v>3</v>
      </c>
    </row>
    <row r="14" spans="1:5" ht="12.75" customHeight="1">
      <c r="A14" s="4" t="str">
        <f>"      "&amp;Labels!B38</f>
        <v xml:space="preserve">      Job Scope</v>
      </c>
      <c r="B14" s="72">
        <f>'Inputs - Candidates'!C21</f>
        <v>2</v>
      </c>
    </row>
    <row r="15" spans="1:5" ht="12.75" customHeight="1">
      <c r="A15" s="4" t="str">
        <f>"      "&amp;Labels!B39</f>
        <v xml:space="preserve">      Job Progression</v>
      </c>
      <c r="B15" s="72">
        <f>'Inputs - Candidates'!C22</f>
        <v>2</v>
      </c>
    </row>
    <row r="16" spans="1:5" ht="12.75" customHeight="1">
      <c r="A16" s="4" t="str">
        <f>"      "&amp;Labels!B40</f>
        <v xml:space="preserve">      Inside/Outside Candidate</v>
      </c>
      <c r="B16" s="72">
        <f>'Inputs - Candidates'!C23</f>
        <v>3</v>
      </c>
    </row>
    <row r="17" spans="1:2" ht="12.75" customHeight="1">
      <c r="A17" s="4" t="str">
        <f>"      "&amp;Labels!B41</f>
        <v xml:space="preserve">      Education - Professional</v>
      </c>
      <c r="B17" s="72">
        <f>'Inputs - Candidates'!C24</f>
        <v>3</v>
      </c>
    </row>
    <row r="18" spans="1:2" ht="12.75" customHeight="1">
      <c r="A18" s="4" t="str">
        <f>"      "&amp;Labels!B42</f>
        <v xml:space="preserve">      Education - Breadth</v>
      </c>
      <c r="B18" s="72">
        <f>'Inputs - Candidates'!C25</f>
        <v>3</v>
      </c>
    </row>
    <row r="19" spans="1:2" ht="12.75" customHeight="1">
      <c r="A19" s="3" t="str">
        <f>"      "&amp;Labels!C34</f>
        <v xml:space="preserve">      Subtotal</v>
      </c>
      <c r="B19" s="34">
        <f>'Inputs - Candidates'!C26</f>
        <v>2.9166666666666665</v>
      </c>
    </row>
    <row r="20" spans="1:2" ht="12.75" customHeight="1">
      <c r="A20" s="3" t="str">
        <f>"   "&amp;Labels!B43</f>
        <v xml:space="preserve">   Accomplishments</v>
      </c>
      <c r="B20" s="34"/>
    </row>
    <row r="21" spans="1:2" ht="12.75" customHeight="1">
      <c r="A21" s="4" t="str">
        <f>"      "&amp;Labels!B44</f>
        <v xml:space="preserve">      Assigned Contributions</v>
      </c>
      <c r="B21" s="72">
        <f>'Inputs - Candidates'!C28</f>
        <v>4</v>
      </c>
    </row>
    <row r="22" spans="1:2" ht="12.75" customHeight="1">
      <c r="A22" s="4" t="str">
        <f>"      "&amp;Labels!B45</f>
        <v xml:space="preserve">      Original Contributions</v>
      </c>
      <c r="B22" s="72">
        <f>'Inputs - Candidates'!C29</f>
        <v>5</v>
      </c>
    </row>
    <row r="23" spans="1:2" ht="12.75" customHeight="1">
      <c r="A23" s="4" t="str">
        <f>"      "&amp;Labels!B46</f>
        <v xml:space="preserve">      Outstanding Contributions</v>
      </c>
      <c r="B23" s="72">
        <f>'Inputs - Candidates'!C30</f>
        <v>3</v>
      </c>
    </row>
    <row r="24" spans="1:2" ht="12.75" customHeight="1">
      <c r="A24" s="3" t="str">
        <f>"      "&amp;Labels!C43</f>
        <v xml:space="preserve">      Subtotal</v>
      </c>
      <c r="B24" s="34">
        <f>'Inputs - Candidates'!C31</f>
        <v>3.7272727272727271</v>
      </c>
    </row>
    <row r="25" spans="1:2" ht="12.75" customHeight="1">
      <c r="A25" s="3" t="str">
        <f>"   "&amp;Labels!B47</f>
        <v xml:space="preserve">   Team Style</v>
      </c>
      <c r="B25" s="34"/>
    </row>
    <row r="26" spans="1:2" ht="12.75" customHeight="1">
      <c r="A26" s="4" t="str">
        <f>"      "&amp;Labels!B48</f>
        <v xml:space="preserve">      Works well with Others</v>
      </c>
      <c r="B26" s="72">
        <f>'Inputs - Candidates'!C33</f>
        <v>0</v>
      </c>
    </row>
    <row r="27" spans="1:2" ht="12.75" customHeight="1">
      <c r="A27" s="4" t="str">
        <f>"      "&amp;Labels!B49</f>
        <v xml:space="preserve">      Accepts Conflict of Ideas</v>
      </c>
      <c r="B27" s="72">
        <f>'Inputs - Candidates'!C34</f>
        <v>0</v>
      </c>
    </row>
    <row r="28" spans="1:2" ht="12.75" customHeight="1">
      <c r="A28" s="4" t="str">
        <f>"      "&amp;Labels!B50</f>
        <v xml:space="preserve">      Manages Conflict of People</v>
      </c>
      <c r="B28" s="72">
        <f>'Inputs - Candidates'!C35</f>
        <v>0</v>
      </c>
    </row>
    <row r="29" spans="1:2" ht="12.75" customHeight="1">
      <c r="A29" s="4" t="str">
        <f>"      "&amp;Labels!B51</f>
        <v xml:space="preserve">      Accepts Valid Criticism</v>
      </c>
      <c r="B29" s="72">
        <f>'Inputs - Candidates'!C36</f>
        <v>0</v>
      </c>
    </row>
    <row r="30" spans="1:2" ht="12.75" customHeight="1">
      <c r="A30" s="4" t="str">
        <f>"      "&amp;Labels!B52</f>
        <v xml:space="preserve">      Forms Own Opinions</v>
      </c>
      <c r="B30" s="72">
        <f>'Inputs - Candidates'!C37</f>
        <v>0</v>
      </c>
    </row>
    <row r="31" spans="1:2" ht="12.75" customHeight="1">
      <c r="A31" s="4" t="str">
        <f>"      "&amp;Labels!B53</f>
        <v xml:space="preserve">      Leadership</v>
      </c>
      <c r="B31" s="72">
        <f>'Inputs - Candidates'!C38</f>
        <v>0</v>
      </c>
    </row>
    <row r="32" spans="1:2" ht="12.75" customHeight="1">
      <c r="A32" s="3" t="str">
        <f>"      "&amp;Labels!C47</f>
        <v xml:space="preserve">      Subtotal</v>
      </c>
      <c r="B32" s="34">
        <f>'Inputs - Candidates'!C39</f>
        <v>0</v>
      </c>
    </row>
    <row r="33" spans="1:2" ht="12.75" customHeight="1">
      <c r="A33" s="3" t="str">
        <f>"   "&amp;Labels!B54</f>
        <v xml:space="preserve">   Basic Competencies</v>
      </c>
      <c r="B33" s="34"/>
    </row>
    <row r="34" spans="1:2" ht="12.75" customHeight="1">
      <c r="A34" s="4" t="str">
        <f>"      "&amp;Labels!B55</f>
        <v xml:space="preserve">      Sense of Fairness</v>
      </c>
      <c r="B34" s="72">
        <f>'Inputs - Candidates'!C41</f>
        <v>3</v>
      </c>
    </row>
    <row r="35" spans="1:2" ht="12.75" customHeight="1">
      <c r="A35" s="4" t="str">
        <f>"      "&amp;Labels!B56</f>
        <v xml:space="preserve">      Cognitive Ability</v>
      </c>
      <c r="B35" s="72">
        <f>'Inputs - Candidates'!C42</f>
        <v>3</v>
      </c>
    </row>
    <row r="36" spans="1:2" ht="12.75" customHeight="1">
      <c r="A36" s="3" t="str">
        <f>"      "&amp;Labels!C54</f>
        <v xml:space="preserve">      Subtotal</v>
      </c>
      <c r="B36" s="34">
        <f>'Inputs - Candidates'!C43</f>
        <v>3</v>
      </c>
    </row>
    <row r="37" spans="1:2" ht="12.75" customHeight="1">
      <c r="A37" s="3" t="str">
        <f>"   "&amp;Labels!B57</f>
        <v xml:space="preserve">   Compensation</v>
      </c>
      <c r="B37" s="34">
        <f>'Inputs - Candidates'!C44</f>
        <v>5</v>
      </c>
    </row>
    <row r="38" spans="1:2" ht="12.75" customHeight="1">
      <c r="A38" s="3" t="str">
        <f>"   "&amp;Labels!B58</f>
        <v xml:space="preserve">   Location</v>
      </c>
      <c r="B38" s="34">
        <f>'Inputs - Candidates'!C45</f>
        <v>5</v>
      </c>
    </row>
    <row r="39" spans="1:2" ht="12.75" customHeight="1">
      <c r="A39" s="15" t="str">
        <f>"   "&amp;Labels!C33</f>
        <v xml:space="preserve">   Total</v>
      </c>
      <c r="B39" s="38">
        <f>'Inputs - Candidates'!C46</f>
        <v>2.387096774193548</v>
      </c>
    </row>
    <row r="41" spans="1:2" ht="12.75" customHeight="1">
      <c r="A41" s="2" t="str">
        <f>Labels!B10</f>
        <v>Comments</v>
      </c>
      <c r="B41" s="54"/>
    </row>
    <row r="42" spans="1:2" ht="12.75" customHeight="1">
      <c r="A42" s="3" t="str">
        <f>"   "&amp;Labels!B34</f>
        <v xml:space="preserve">   Experience</v>
      </c>
      <c r="B42" s="55"/>
    </row>
    <row r="43" spans="1:2" ht="12.75" customHeight="1">
      <c r="A43" s="4" t="str">
        <f>"      "&amp;Labels!B35</f>
        <v xml:space="preserve">      Industry</v>
      </c>
      <c r="B43" s="73" t="str">
        <f>'Inputs - Candidates'!G80</f>
        <v xml:space="preserve"> </v>
      </c>
    </row>
    <row r="44" spans="1:2" ht="12.75" customHeight="1">
      <c r="A44" s="4" t="str">
        <f>"      "&amp;Labels!B36</f>
        <v xml:space="preserve">      Functional Focus</v>
      </c>
      <c r="B44" s="73" t="str">
        <f>'Inputs - Candidates'!G81</f>
        <v xml:space="preserve"> </v>
      </c>
    </row>
    <row r="45" spans="1:2" ht="12.75" customHeight="1">
      <c r="A45" s="4" t="str">
        <f>"      "&amp;Labels!B37</f>
        <v xml:space="preserve">      Functional Breadth</v>
      </c>
      <c r="B45" s="73" t="str">
        <f>'Inputs - Candidates'!G82</f>
        <v xml:space="preserve"> </v>
      </c>
    </row>
    <row r="46" spans="1:2" ht="12.75" customHeight="1">
      <c r="A46" s="4" t="str">
        <f>"      "&amp;Labels!B38</f>
        <v xml:space="preserve">      Job Scope</v>
      </c>
      <c r="B46" s="73" t="str">
        <f>'Inputs - Candidates'!G83</f>
        <v xml:space="preserve"> </v>
      </c>
    </row>
    <row r="47" spans="1:2" ht="12.75" customHeight="1">
      <c r="A47" s="4" t="str">
        <f>"      "&amp;Labels!B39</f>
        <v xml:space="preserve">      Job Progression</v>
      </c>
      <c r="B47" s="73" t="str">
        <f>'Inputs - Candidates'!G84</f>
        <v xml:space="preserve"> </v>
      </c>
    </row>
    <row r="48" spans="1:2" ht="12.75" customHeight="1">
      <c r="A48" s="4" t="str">
        <f>"      "&amp;Labels!B40</f>
        <v xml:space="preserve">      Inside/Outside Candidate</v>
      </c>
      <c r="B48" s="73" t="str">
        <f>'Inputs - Candidates'!G85</f>
        <v xml:space="preserve"> </v>
      </c>
    </row>
    <row r="49" spans="1:2" ht="12.75" customHeight="1">
      <c r="A49" s="4" t="str">
        <f>"      "&amp;Labels!B41</f>
        <v xml:space="preserve">      Education - Professional</v>
      </c>
      <c r="B49" s="73" t="str">
        <f>'Inputs - Candidates'!G86</f>
        <v xml:space="preserve"> </v>
      </c>
    </row>
    <row r="50" spans="1:2" ht="12.75" customHeight="1">
      <c r="A50" s="4" t="str">
        <f>"      "&amp;Labels!B42</f>
        <v xml:space="preserve">      Education - Breadth</v>
      </c>
      <c r="B50" s="73" t="str">
        <f>'Inputs - Candidates'!G87</f>
        <v xml:space="preserve"> </v>
      </c>
    </row>
    <row r="51" spans="1:2" ht="12.75" customHeight="1">
      <c r="A51" s="3" t="str">
        <f>"   "&amp;Labels!B43</f>
        <v xml:space="preserve">   Accomplishments</v>
      </c>
      <c r="B51" s="55"/>
    </row>
    <row r="52" spans="1:2" ht="12.75" customHeight="1">
      <c r="A52" s="4" t="str">
        <f>"      "&amp;Labels!B44</f>
        <v xml:space="preserve">      Assigned Contributions</v>
      </c>
      <c r="B52" s="73" t="str">
        <f>'Inputs - Candidates'!G89</f>
        <v xml:space="preserve"> </v>
      </c>
    </row>
    <row r="53" spans="1:2" ht="12.75" customHeight="1">
      <c r="A53" s="4" t="str">
        <f>"      "&amp;Labels!B45</f>
        <v xml:space="preserve">      Original Contributions</v>
      </c>
      <c r="B53" s="73" t="str">
        <f>'Inputs - Candidates'!G90</f>
        <v xml:space="preserve"> </v>
      </c>
    </row>
    <row r="54" spans="1:2" ht="12.75" customHeight="1">
      <c r="A54" s="4" t="str">
        <f>"      "&amp;Labels!B46</f>
        <v xml:space="preserve">      Outstanding Contributions</v>
      </c>
      <c r="B54" s="73" t="str">
        <f>'Inputs - Candidates'!G91</f>
        <v xml:space="preserve"> </v>
      </c>
    </row>
    <row r="55" spans="1:2" ht="12.75" customHeight="1">
      <c r="A55" s="3" t="str">
        <f>"   "&amp;Labels!B47</f>
        <v xml:space="preserve">   Team Style</v>
      </c>
      <c r="B55" s="55"/>
    </row>
    <row r="56" spans="1:2" ht="12.75" customHeight="1">
      <c r="A56" s="4" t="str">
        <f>"      "&amp;Labels!B48</f>
        <v xml:space="preserve">      Works well with Others</v>
      </c>
      <c r="B56" s="73" t="str">
        <f>'Inputs - Candidates'!G93</f>
        <v xml:space="preserve"> </v>
      </c>
    </row>
    <row r="57" spans="1:2" ht="12.75" customHeight="1">
      <c r="A57" s="4" t="str">
        <f>"      "&amp;Labels!B49</f>
        <v xml:space="preserve">      Accepts Conflict of Ideas</v>
      </c>
      <c r="B57" s="73" t="str">
        <f>'Inputs - Candidates'!G94</f>
        <v xml:space="preserve"> </v>
      </c>
    </row>
    <row r="58" spans="1:2" ht="12.75" customHeight="1">
      <c r="A58" s="4" t="str">
        <f>"      "&amp;Labels!B50</f>
        <v xml:space="preserve">      Manages Conflict of People</v>
      </c>
      <c r="B58" s="73" t="str">
        <f>'Inputs - Candidates'!G95</f>
        <v xml:space="preserve"> </v>
      </c>
    </row>
    <row r="59" spans="1:2" ht="12.75" customHeight="1">
      <c r="A59" s="4" t="str">
        <f>"      "&amp;Labels!B51</f>
        <v xml:space="preserve">      Accepts Valid Criticism</v>
      </c>
      <c r="B59" s="73" t="str">
        <f>'Inputs - Candidates'!G96</f>
        <v xml:space="preserve"> </v>
      </c>
    </row>
    <row r="60" spans="1:2" ht="12.75" customHeight="1">
      <c r="A60" s="4" t="str">
        <f>"      "&amp;Labels!B52</f>
        <v xml:space="preserve">      Forms Own Opinions</v>
      </c>
      <c r="B60" s="73" t="str">
        <f>'Inputs - Candidates'!G97</f>
        <v xml:space="preserve"> </v>
      </c>
    </row>
    <row r="61" spans="1:2" ht="12.75" customHeight="1">
      <c r="A61" s="4" t="str">
        <f>"      "&amp;Labels!B53</f>
        <v xml:space="preserve">      Leadership</v>
      </c>
      <c r="B61" s="73" t="str">
        <f>'Inputs - Candidates'!G98</f>
        <v xml:space="preserve"> </v>
      </c>
    </row>
    <row r="62" spans="1:2" ht="12.75" customHeight="1">
      <c r="A62" s="3" t="str">
        <f>"   "&amp;Labels!B54</f>
        <v xml:space="preserve">   Basic Competencies</v>
      </c>
      <c r="B62" s="55"/>
    </row>
    <row r="63" spans="1:2" ht="12.75" customHeight="1">
      <c r="A63" s="4" t="str">
        <f>"      "&amp;Labels!B55</f>
        <v xml:space="preserve">      Sense of Fairness</v>
      </c>
      <c r="B63" s="73" t="str">
        <f>'Inputs - Candidates'!G100</f>
        <v xml:space="preserve"> </v>
      </c>
    </row>
    <row r="64" spans="1:2" ht="12.75" customHeight="1">
      <c r="A64" s="4" t="str">
        <f>"      "&amp;Labels!B56</f>
        <v xml:space="preserve">      Cognitive Ability</v>
      </c>
      <c r="B64" s="73" t="str">
        <f>'Inputs - Candidates'!G101</f>
        <v xml:space="preserve"> </v>
      </c>
    </row>
    <row r="65" spans="1:2" ht="12.75" customHeight="1">
      <c r="A65" s="3" t="str">
        <f>"   "&amp;Labels!B57</f>
        <v xml:space="preserve">   Compensation</v>
      </c>
      <c r="B65" s="74" t="str">
        <f>'Inputs - Candidates'!G102</f>
        <v xml:space="preserve"> </v>
      </c>
    </row>
    <row r="66" spans="1:2" ht="12.75" customHeight="1">
      <c r="A66" s="5" t="str">
        <f>"   "&amp;Labels!B58</f>
        <v xml:space="preserve">   Location</v>
      </c>
      <c r="B66" s="75" t="str">
        <f>'Inputs - Candidates'!G103</f>
        <v xml:space="preserve"> </v>
      </c>
    </row>
  </sheetData>
  <mergeCells count="5">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election sqref="A1:C1"/>
    </sheetView>
  </sheetViews>
  <sheetFormatPr defaultRowHeight="12.75" customHeight="1"/>
  <cols>
    <col min="1" max="1" width="23.7109375" customWidth="1"/>
    <col min="2" max="2" width="5.140625" customWidth="1"/>
    <col min="4" max="4" width="12" customWidth="1"/>
    <col min="5" max="5" width="8.85546875"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"Candidate 3"&amp;" "&amp;Labels!B28</f>
        <v>Candidate 3 Karen</v>
      </c>
      <c r="B3" s="141"/>
      <c r="C3" s="141"/>
    </row>
    <row r="4" spans="1:5" ht="12.75" customHeight="1">
      <c r="A4" s="141" t="str">
        <f>""</f>
        <v/>
      </c>
      <c r="B4" s="141"/>
      <c r="C4" s="141"/>
    </row>
    <row r="5" spans="1:5" ht="12.75" customHeight="1">
      <c r="A5" s="140" t="str">
        <f>"Candidates"</f>
        <v>Candidates</v>
      </c>
      <c r="B5" s="140"/>
    </row>
    <row r="6" spans="1:5" ht="12.75" customHeight="1">
      <c r="A6" s="1" t="str">
        <f>" "</f>
        <v xml:space="preserve"> </v>
      </c>
    </row>
    <row r="7" spans="1:5" ht="12.75" customHeight="1">
      <c r="A7" s="28" t="str">
        <f>Labels!B18</f>
        <v>Probability Accept</v>
      </c>
      <c r="B7" s="70">
        <f>'Inputs - Candidates'!B10</f>
        <v>0.5</v>
      </c>
      <c r="D7" s="28" t="str">
        <f>Labels!B12</f>
        <v>Last Updated</v>
      </c>
      <c r="E7" s="71">
        <f>'Inputs - Candidates'!E10</f>
        <v>40384</v>
      </c>
    </row>
    <row r="9" spans="1:5" ht="12.75" customHeight="1">
      <c r="A9" s="2" t="str">
        <f>Labels!B7</f>
        <v>Candidate Detail Ratings</v>
      </c>
      <c r="B9" s="30"/>
    </row>
    <row r="10" spans="1:5" ht="12.75" customHeight="1">
      <c r="A10" s="3" t="str">
        <f>"   "&amp;Labels!B34</f>
        <v xml:space="preserve">   Experience</v>
      </c>
      <c r="B10" s="34"/>
    </row>
    <row r="11" spans="1:5" ht="12.75" customHeight="1">
      <c r="A11" s="4" t="str">
        <f>"      "&amp;Labels!B35</f>
        <v xml:space="preserve">      Industry</v>
      </c>
      <c r="B11" s="72">
        <f>'Inputs - Candidates'!D18</f>
        <v>5</v>
      </c>
    </row>
    <row r="12" spans="1:5" ht="12.75" customHeight="1">
      <c r="A12" s="4" t="str">
        <f>"      "&amp;Labels!B36</f>
        <v xml:space="preserve">      Functional Focus</v>
      </c>
      <c r="B12" s="72">
        <f>'Inputs - Candidates'!D19</f>
        <v>5</v>
      </c>
    </row>
    <row r="13" spans="1:5" ht="12.75" customHeight="1">
      <c r="A13" s="4" t="str">
        <f>"      "&amp;Labels!B37</f>
        <v xml:space="preserve">      Functional Breadth</v>
      </c>
      <c r="B13" s="72">
        <f>'Inputs - Candidates'!D20</f>
        <v>5</v>
      </c>
    </row>
    <row r="14" spans="1:5" ht="12.75" customHeight="1">
      <c r="A14" s="4" t="str">
        <f>"      "&amp;Labels!B38</f>
        <v xml:space="preserve">      Job Scope</v>
      </c>
      <c r="B14" s="72">
        <f>'Inputs - Candidates'!D21</f>
        <v>8</v>
      </c>
    </row>
    <row r="15" spans="1:5" ht="12.75" customHeight="1">
      <c r="A15" s="4" t="str">
        <f>"      "&amp;Labels!B39</f>
        <v xml:space="preserve">      Job Progression</v>
      </c>
      <c r="B15" s="72">
        <f>'Inputs - Candidates'!D22</f>
        <v>8</v>
      </c>
    </row>
    <row r="16" spans="1:5" ht="12.75" customHeight="1">
      <c r="A16" s="4" t="str">
        <f>"      "&amp;Labels!B40</f>
        <v xml:space="preserve">      Inside/Outside Candidate</v>
      </c>
      <c r="B16" s="72">
        <f>'Inputs - Candidates'!D23</f>
        <v>5</v>
      </c>
    </row>
    <row r="17" spans="1:2" ht="12.75" customHeight="1">
      <c r="A17" s="4" t="str">
        <f>"      "&amp;Labels!B41</f>
        <v xml:space="preserve">      Education - Professional</v>
      </c>
      <c r="B17" s="72">
        <f>'Inputs - Candidates'!D24</f>
        <v>5</v>
      </c>
    </row>
    <row r="18" spans="1:2" ht="12.75" customHeight="1">
      <c r="A18" s="4" t="str">
        <f>"      "&amp;Labels!B42</f>
        <v xml:space="preserve">      Education - Breadth</v>
      </c>
      <c r="B18" s="72">
        <f>'Inputs - Candidates'!D25</f>
        <v>5</v>
      </c>
    </row>
    <row r="19" spans="1:2" ht="12.75" customHeight="1">
      <c r="A19" s="3" t="str">
        <f>"      "&amp;Labels!C34</f>
        <v xml:space="preserve">      Subtotal</v>
      </c>
      <c r="B19" s="34">
        <f>'Inputs - Candidates'!D26</f>
        <v>5.25</v>
      </c>
    </row>
    <row r="20" spans="1:2" ht="12.75" customHeight="1">
      <c r="A20" s="3" t="str">
        <f>"   "&amp;Labels!B43</f>
        <v xml:space="preserve">   Accomplishments</v>
      </c>
      <c r="B20" s="34"/>
    </row>
    <row r="21" spans="1:2" ht="12.75" customHeight="1">
      <c r="A21" s="4" t="str">
        <f>"      "&amp;Labels!B44</f>
        <v xml:space="preserve">      Assigned Contributions</v>
      </c>
      <c r="B21" s="72">
        <f>'Inputs - Candidates'!D28</f>
        <v>2</v>
      </c>
    </row>
    <row r="22" spans="1:2" ht="12.75" customHeight="1">
      <c r="A22" s="4" t="str">
        <f>"      "&amp;Labels!B45</f>
        <v xml:space="preserve">      Original Contributions</v>
      </c>
      <c r="B22" s="72">
        <f>'Inputs - Candidates'!D29</f>
        <v>6</v>
      </c>
    </row>
    <row r="23" spans="1:2" ht="12.75" customHeight="1">
      <c r="A23" s="4" t="str">
        <f>"      "&amp;Labels!B46</f>
        <v xml:space="preserve">      Outstanding Contributions</v>
      </c>
      <c r="B23" s="72">
        <f>'Inputs - Candidates'!D30</f>
        <v>4</v>
      </c>
    </row>
    <row r="24" spans="1:2" ht="12.75" customHeight="1">
      <c r="A24" s="3" t="str">
        <f>"      "&amp;Labels!C43</f>
        <v xml:space="preserve">      Subtotal</v>
      </c>
      <c r="B24" s="34">
        <f>'Inputs - Candidates'!D31</f>
        <v>3.6363636363636362</v>
      </c>
    </row>
    <row r="25" spans="1:2" ht="12.75" customHeight="1">
      <c r="A25" s="3" t="str">
        <f>"   "&amp;Labels!B47</f>
        <v xml:space="preserve">   Team Style</v>
      </c>
      <c r="B25" s="34"/>
    </row>
    <row r="26" spans="1:2" ht="12.75" customHeight="1">
      <c r="A26" s="4" t="str">
        <f>"      "&amp;Labels!B48</f>
        <v xml:space="preserve">      Works well with Others</v>
      </c>
      <c r="B26" s="72">
        <f>'Inputs - Candidates'!D33</f>
        <v>2</v>
      </c>
    </row>
    <row r="27" spans="1:2" ht="12.75" customHeight="1">
      <c r="A27" s="4" t="str">
        <f>"      "&amp;Labels!B49</f>
        <v xml:space="preserve">      Accepts Conflict of Ideas</v>
      </c>
      <c r="B27" s="72">
        <f>'Inputs - Candidates'!D34</f>
        <v>4</v>
      </c>
    </row>
    <row r="28" spans="1:2" ht="12.75" customHeight="1">
      <c r="A28" s="4" t="str">
        <f>"      "&amp;Labels!B50</f>
        <v xml:space="preserve">      Manages Conflict of People</v>
      </c>
      <c r="B28" s="72">
        <f>'Inputs - Candidates'!D35</f>
        <v>3</v>
      </c>
    </row>
    <row r="29" spans="1:2" ht="12.75" customHeight="1">
      <c r="A29" s="4" t="str">
        <f>"      "&amp;Labels!B51</f>
        <v xml:space="preserve">      Accepts Valid Criticism</v>
      </c>
      <c r="B29" s="72">
        <f>'Inputs - Candidates'!D36</f>
        <v>3</v>
      </c>
    </row>
    <row r="30" spans="1:2" ht="12.75" customHeight="1">
      <c r="A30" s="4" t="str">
        <f>"      "&amp;Labels!B52</f>
        <v xml:space="preserve">      Forms Own Opinions</v>
      </c>
      <c r="B30" s="72">
        <f>'Inputs - Candidates'!D37</f>
        <v>5</v>
      </c>
    </row>
    <row r="31" spans="1:2" ht="12.75" customHeight="1">
      <c r="A31" s="4" t="str">
        <f>"      "&amp;Labels!B53</f>
        <v xml:space="preserve">      Leadership</v>
      </c>
      <c r="B31" s="72">
        <f>'Inputs - Candidates'!D38</f>
        <v>4</v>
      </c>
    </row>
    <row r="32" spans="1:2" ht="12.75" customHeight="1">
      <c r="A32" s="3" t="str">
        <f>"      "&amp;Labels!C47</f>
        <v xml:space="preserve">      Subtotal</v>
      </c>
      <c r="B32" s="34">
        <f>'Inputs - Candidates'!D39</f>
        <v>3.2857142857142856</v>
      </c>
    </row>
    <row r="33" spans="1:2" ht="12.75" customHeight="1">
      <c r="A33" s="3" t="str">
        <f>"   "&amp;Labels!B54</f>
        <v xml:space="preserve">   Basic Competencies</v>
      </c>
      <c r="B33" s="34"/>
    </row>
    <row r="34" spans="1:2" ht="12.75" customHeight="1">
      <c r="A34" s="4" t="str">
        <f>"      "&amp;Labels!B55</f>
        <v xml:space="preserve">      Sense of Fairness</v>
      </c>
      <c r="B34" s="72">
        <f>'Inputs - Candidates'!D41</f>
        <v>5</v>
      </c>
    </row>
    <row r="35" spans="1:2" ht="12.75" customHeight="1">
      <c r="A35" s="4" t="str">
        <f>"      "&amp;Labels!B56</f>
        <v xml:space="preserve">      Cognitive Ability</v>
      </c>
      <c r="B35" s="72">
        <f>'Inputs - Candidates'!D42</f>
        <v>6</v>
      </c>
    </row>
    <row r="36" spans="1:2" ht="12.75" customHeight="1">
      <c r="A36" s="3" t="str">
        <f>"      "&amp;Labels!C54</f>
        <v xml:space="preserve">      Subtotal</v>
      </c>
      <c r="B36" s="34">
        <f>'Inputs - Candidates'!D43</f>
        <v>5.4444444444444438</v>
      </c>
    </row>
    <row r="37" spans="1:2" ht="12.75" customHeight="1">
      <c r="A37" s="3" t="str">
        <f>"   "&amp;Labels!B57</f>
        <v xml:space="preserve">   Compensation</v>
      </c>
      <c r="B37" s="34">
        <f>'Inputs - Candidates'!D44</f>
        <v>3</v>
      </c>
    </row>
    <row r="38" spans="1:2" ht="12.75" customHeight="1">
      <c r="A38" s="3" t="str">
        <f>"   "&amp;Labels!B58</f>
        <v xml:space="preserve">   Location</v>
      </c>
      <c r="B38" s="34">
        <f>'Inputs - Candidates'!D45</f>
        <v>5</v>
      </c>
    </row>
    <row r="39" spans="1:2" ht="12.75" customHeight="1">
      <c r="A39" s="15" t="str">
        <f>"   "&amp;Labels!C33</f>
        <v xml:space="preserve">   Total</v>
      </c>
      <c r="B39" s="38">
        <f>'Inputs - Candidates'!D46</f>
        <v>4.096774193548387</v>
      </c>
    </row>
    <row r="41" spans="1:2" ht="12.75" customHeight="1">
      <c r="A41" s="2" t="str">
        <f>Labels!B10</f>
        <v>Comments</v>
      </c>
      <c r="B41" s="54"/>
    </row>
    <row r="42" spans="1:2" ht="12.75" customHeight="1">
      <c r="A42" s="3" t="str">
        <f>"   "&amp;Labels!B34</f>
        <v xml:space="preserve">   Experience</v>
      </c>
      <c r="B42" s="55"/>
    </row>
    <row r="43" spans="1:2" ht="12.75" customHeight="1">
      <c r="A43" s="4" t="str">
        <f>"      "&amp;Labels!B35</f>
        <v xml:space="preserve">      Industry</v>
      </c>
      <c r="B43" s="73" t="str">
        <f>'Inputs - Candidates'!G106</f>
        <v xml:space="preserve"> </v>
      </c>
    </row>
    <row r="44" spans="1:2" ht="12.75" customHeight="1">
      <c r="A44" s="4" t="str">
        <f>"      "&amp;Labels!B36</f>
        <v xml:space="preserve">      Functional Focus</v>
      </c>
      <c r="B44" s="73" t="str">
        <f>'Inputs - Candidates'!G107</f>
        <v xml:space="preserve"> </v>
      </c>
    </row>
    <row r="45" spans="1:2" ht="12.75" customHeight="1">
      <c r="A45" s="4" t="str">
        <f>"      "&amp;Labels!B37</f>
        <v xml:space="preserve">      Functional Breadth</v>
      </c>
      <c r="B45" s="73" t="str">
        <f>'Inputs - Candidates'!G108</f>
        <v xml:space="preserve"> </v>
      </c>
    </row>
    <row r="46" spans="1:2" ht="12.75" customHeight="1">
      <c r="A46" s="4" t="str">
        <f>"      "&amp;Labels!B38</f>
        <v xml:space="preserve">      Job Scope</v>
      </c>
      <c r="B46" s="73" t="str">
        <f>'Inputs - Candidates'!G109</f>
        <v xml:space="preserve"> </v>
      </c>
    </row>
    <row r="47" spans="1:2" ht="12.75" customHeight="1">
      <c r="A47" s="4" t="str">
        <f>"      "&amp;Labels!B39</f>
        <v xml:space="preserve">      Job Progression</v>
      </c>
      <c r="B47" s="73" t="str">
        <f>'Inputs - Candidates'!G110</f>
        <v xml:space="preserve"> </v>
      </c>
    </row>
    <row r="48" spans="1:2" ht="12.75" customHeight="1">
      <c r="A48" s="4" t="str">
        <f>"      "&amp;Labels!B40</f>
        <v xml:space="preserve">      Inside/Outside Candidate</v>
      </c>
      <c r="B48" s="73" t="str">
        <f>'Inputs - Candidates'!G111</f>
        <v xml:space="preserve"> </v>
      </c>
    </row>
    <row r="49" spans="1:2" ht="12.75" customHeight="1">
      <c r="A49" s="4" t="str">
        <f>"      "&amp;Labels!B41</f>
        <v xml:space="preserve">      Education - Professional</v>
      </c>
      <c r="B49" s="73" t="str">
        <f>'Inputs - Candidates'!G112</f>
        <v xml:space="preserve"> </v>
      </c>
    </row>
    <row r="50" spans="1:2" ht="12.75" customHeight="1">
      <c r="A50" s="4" t="str">
        <f>"      "&amp;Labels!B42</f>
        <v xml:space="preserve">      Education - Breadth</v>
      </c>
      <c r="B50" s="73" t="str">
        <f>'Inputs - Candidates'!G113</f>
        <v xml:space="preserve"> </v>
      </c>
    </row>
    <row r="51" spans="1:2" ht="12.75" customHeight="1">
      <c r="A51" s="3" t="str">
        <f>"   "&amp;Labels!B43</f>
        <v xml:space="preserve">   Accomplishments</v>
      </c>
      <c r="B51" s="55"/>
    </row>
    <row r="52" spans="1:2" ht="12.75" customHeight="1">
      <c r="A52" s="4" t="str">
        <f>"      "&amp;Labels!B44</f>
        <v xml:space="preserve">      Assigned Contributions</v>
      </c>
      <c r="B52" s="73" t="str">
        <f>'Inputs - Candidates'!G115</f>
        <v xml:space="preserve"> </v>
      </c>
    </row>
    <row r="53" spans="1:2" ht="12.75" customHeight="1">
      <c r="A53" s="4" t="str">
        <f>"      "&amp;Labels!B45</f>
        <v xml:space="preserve">      Original Contributions</v>
      </c>
      <c r="B53" s="73" t="str">
        <f>'Inputs - Candidates'!G116</f>
        <v xml:space="preserve"> </v>
      </c>
    </row>
    <row r="54" spans="1:2" ht="12.75" customHeight="1">
      <c r="A54" s="4" t="str">
        <f>"      "&amp;Labels!B46</f>
        <v xml:space="preserve">      Outstanding Contributions</v>
      </c>
      <c r="B54" s="73" t="str">
        <f>'Inputs - Candidates'!G117</f>
        <v xml:space="preserve"> </v>
      </c>
    </row>
    <row r="55" spans="1:2" ht="12.75" customHeight="1">
      <c r="A55" s="3" t="str">
        <f>"   "&amp;Labels!B47</f>
        <v xml:space="preserve">   Team Style</v>
      </c>
      <c r="B55" s="55"/>
    </row>
    <row r="56" spans="1:2" ht="12.75" customHeight="1">
      <c r="A56" s="4" t="str">
        <f>"      "&amp;Labels!B48</f>
        <v xml:space="preserve">      Works well with Others</v>
      </c>
      <c r="B56" s="73" t="str">
        <f>'Inputs - Candidates'!G119</f>
        <v xml:space="preserve"> </v>
      </c>
    </row>
    <row r="57" spans="1:2" ht="12.75" customHeight="1">
      <c r="A57" s="4" t="str">
        <f>"      "&amp;Labels!B49</f>
        <v xml:space="preserve">      Accepts Conflict of Ideas</v>
      </c>
      <c r="B57" s="73" t="str">
        <f>'Inputs - Candidates'!G120</f>
        <v xml:space="preserve"> </v>
      </c>
    </row>
    <row r="58" spans="1:2" ht="12.75" customHeight="1">
      <c r="A58" s="4" t="str">
        <f>"      "&amp;Labels!B50</f>
        <v xml:space="preserve">      Manages Conflict of People</v>
      </c>
      <c r="B58" s="73" t="str">
        <f>'Inputs - Candidates'!G121</f>
        <v xml:space="preserve"> </v>
      </c>
    </row>
    <row r="59" spans="1:2" ht="12.75" customHeight="1">
      <c r="A59" s="4" t="str">
        <f>"      "&amp;Labels!B51</f>
        <v xml:space="preserve">      Accepts Valid Criticism</v>
      </c>
      <c r="B59" s="73" t="str">
        <f>'Inputs - Candidates'!G122</f>
        <v xml:space="preserve"> </v>
      </c>
    </row>
    <row r="60" spans="1:2" ht="12.75" customHeight="1">
      <c r="A60" s="4" t="str">
        <f>"      "&amp;Labels!B52</f>
        <v xml:space="preserve">      Forms Own Opinions</v>
      </c>
      <c r="B60" s="73" t="str">
        <f>'Inputs - Candidates'!G123</f>
        <v xml:space="preserve"> </v>
      </c>
    </row>
    <row r="61" spans="1:2" ht="12.75" customHeight="1">
      <c r="A61" s="4" t="str">
        <f>"      "&amp;Labels!B53</f>
        <v xml:space="preserve">      Leadership</v>
      </c>
      <c r="B61" s="73" t="str">
        <f>'Inputs - Candidates'!G124</f>
        <v xml:space="preserve"> </v>
      </c>
    </row>
    <row r="62" spans="1:2" ht="12.75" customHeight="1">
      <c r="A62" s="3" t="str">
        <f>"   "&amp;Labels!B54</f>
        <v xml:space="preserve">   Basic Competencies</v>
      </c>
      <c r="B62" s="55"/>
    </row>
    <row r="63" spans="1:2" ht="12.75" customHeight="1">
      <c r="A63" s="4" t="str">
        <f>"      "&amp;Labels!B55</f>
        <v xml:space="preserve">      Sense of Fairness</v>
      </c>
      <c r="B63" s="73" t="str">
        <f>'Inputs - Candidates'!G126</f>
        <v xml:space="preserve"> </v>
      </c>
    </row>
    <row r="64" spans="1:2" ht="12.75" customHeight="1">
      <c r="A64" s="4" t="str">
        <f>"      "&amp;Labels!B56</f>
        <v xml:space="preserve">      Cognitive Ability</v>
      </c>
      <c r="B64" s="73" t="str">
        <f>'Inputs - Candidates'!G127</f>
        <v xml:space="preserve"> </v>
      </c>
    </row>
    <row r="65" spans="1:2" ht="12.75" customHeight="1">
      <c r="A65" s="3" t="str">
        <f>"   "&amp;Labels!B57</f>
        <v xml:space="preserve">   Compensation</v>
      </c>
      <c r="B65" s="74" t="str">
        <f>'Inputs - Candidates'!G128</f>
        <v xml:space="preserve"> </v>
      </c>
    </row>
    <row r="66" spans="1:2" ht="12.75" customHeight="1">
      <c r="A66" s="5" t="str">
        <f>"   "&amp;Labels!B58</f>
        <v xml:space="preserve">   Location</v>
      </c>
      <c r="B66" s="75" t="str">
        <f>'Inputs - Candidates'!G129</f>
        <v xml:space="preserve"> </v>
      </c>
    </row>
  </sheetData>
  <mergeCells count="5">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heetViews>
  <sheetFormatPr defaultRowHeight="12.75" customHeight="1"/>
  <cols>
    <col min="1" max="1" width="23.7109375" customWidth="1"/>
    <col min="2" max="2" width="5.140625" customWidth="1"/>
    <col min="4" max="4" width="12" customWidth="1"/>
    <col min="5" max="5" width="8"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"Candidate 4"&amp;" "&amp;Labels!B29</f>
        <v>Candidate 4 George</v>
      </c>
      <c r="B3" s="141"/>
      <c r="C3" s="141"/>
    </row>
    <row r="4" spans="1:5" ht="12.75" customHeight="1">
      <c r="A4" s="141" t="str">
        <f>""</f>
        <v/>
      </c>
      <c r="B4" s="141"/>
      <c r="C4" s="141"/>
    </row>
    <row r="5" spans="1:5" ht="12.75" customHeight="1">
      <c r="A5" s="140" t="str">
        <f>"Candidates"</f>
        <v>Candidates</v>
      </c>
      <c r="B5" s="140"/>
    </row>
    <row r="6" spans="1:5" ht="12.75" customHeight="1">
      <c r="A6" s="1" t="str">
        <f>" "</f>
        <v xml:space="preserve"> </v>
      </c>
    </row>
    <row r="7" spans="1:5" ht="12.75" customHeight="1">
      <c r="A7" s="28" t="str">
        <f>Labels!B18</f>
        <v>Probability Accept</v>
      </c>
      <c r="B7" s="70">
        <f>'Inputs - Candidates'!B11</f>
        <v>0.7</v>
      </c>
      <c r="D7" s="28" t="str">
        <f>Labels!B12</f>
        <v>Last Updated</v>
      </c>
      <c r="E7" s="71">
        <f>'Inputs - Candidates'!E11</f>
        <v>40392</v>
      </c>
    </row>
    <row r="9" spans="1:5" ht="12.75" customHeight="1">
      <c r="A9" s="2" t="str">
        <f>Labels!B7</f>
        <v>Candidate Detail Ratings</v>
      </c>
      <c r="B9" s="30"/>
    </row>
    <row r="10" spans="1:5" ht="12.75" customHeight="1">
      <c r="A10" s="3" t="str">
        <f>"   "&amp;Labels!B34</f>
        <v xml:space="preserve">   Experience</v>
      </c>
      <c r="B10" s="34"/>
    </row>
    <row r="11" spans="1:5" ht="12.75" customHeight="1">
      <c r="A11" s="4" t="str">
        <f>"      "&amp;Labels!B35</f>
        <v xml:space="preserve">      Industry</v>
      </c>
      <c r="B11" s="72">
        <f>'Inputs - Candidates'!E18</f>
        <v>5</v>
      </c>
    </row>
    <row r="12" spans="1:5" ht="12.75" customHeight="1">
      <c r="A12" s="4" t="str">
        <f>"      "&amp;Labels!B36</f>
        <v xml:space="preserve">      Functional Focus</v>
      </c>
      <c r="B12" s="72">
        <f>'Inputs - Candidates'!E19</f>
        <v>5</v>
      </c>
    </row>
    <row r="13" spans="1:5" ht="12.75" customHeight="1">
      <c r="A13" s="4" t="str">
        <f>"      "&amp;Labels!B37</f>
        <v xml:space="preserve">      Functional Breadth</v>
      </c>
      <c r="B13" s="72">
        <f>'Inputs - Candidates'!E20</f>
        <v>5</v>
      </c>
    </row>
    <row r="14" spans="1:5" ht="12.75" customHeight="1">
      <c r="A14" s="4" t="str">
        <f>"      "&amp;Labels!B38</f>
        <v xml:space="preserve">      Job Scope</v>
      </c>
      <c r="B14" s="72">
        <f>'Inputs - Candidates'!E21</f>
        <v>4</v>
      </c>
    </row>
    <row r="15" spans="1:5" ht="12.75" customHeight="1">
      <c r="A15" s="4" t="str">
        <f>"      "&amp;Labels!B39</f>
        <v xml:space="preserve">      Job Progression</v>
      </c>
      <c r="B15" s="72">
        <f>'Inputs - Candidates'!E22</f>
        <v>4</v>
      </c>
    </row>
    <row r="16" spans="1:5" ht="12.75" customHeight="1">
      <c r="A16" s="4" t="str">
        <f>"      "&amp;Labels!B40</f>
        <v xml:space="preserve">      Inside/Outside Candidate</v>
      </c>
      <c r="B16" s="72">
        <f>'Inputs - Candidates'!E23</f>
        <v>5</v>
      </c>
    </row>
    <row r="17" spans="1:2" ht="12.75" customHeight="1">
      <c r="A17" s="4" t="str">
        <f>"      "&amp;Labels!B41</f>
        <v xml:space="preserve">      Education - Professional</v>
      </c>
      <c r="B17" s="72">
        <f>'Inputs - Candidates'!E24</f>
        <v>5</v>
      </c>
    </row>
    <row r="18" spans="1:2" ht="12.75" customHeight="1">
      <c r="A18" s="4" t="str">
        <f>"      "&amp;Labels!B42</f>
        <v xml:space="preserve">      Education - Breadth</v>
      </c>
      <c r="B18" s="72">
        <f>'Inputs - Candidates'!E25</f>
        <v>5</v>
      </c>
    </row>
    <row r="19" spans="1:2" ht="12.75" customHeight="1">
      <c r="A19" s="3" t="str">
        <f>"      "&amp;Labels!C34</f>
        <v xml:space="preserve">      Subtotal</v>
      </c>
      <c r="B19" s="34">
        <f>'Inputs - Candidates'!E26</f>
        <v>4.916666666666667</v>
      </c>
    </row>
    <row r="20" spans="1:2" ht="12.75" customHeight="1">
      <c r="A20" s="3" t="str">
        <f>"   "&amp;Labels!B43</f>
        <v xml:space="preserve">   Accomplishments</v>
      </c>
      <c r="B20" s="34"/>
    </row>
    <row r="21" spans="1:2" ht="12.75" customHeight="1">
      <c r="A21" s="4" t="str">
        <f>"      "&amp;Labels!B44</f>
        <v xml:space="preserve">      Assigned Contributions</v>
      </c>
      <c r="B21" s="72">
        <f>'Inputs - Candidates'!E28</f>
        <v>4</v>
      </c>
    </row>
    <row r="22" spans="1:2" ht="12.75" customHeight="1">
      <c r="A22" s="4" t="str">
        <f>"      "&amp;Labels!B45</f>
        <v xml:space="preserve">      Original Contributions</v>
      </c>
      <c r="B22" s="72">
        <f>'Inputs - Candidates'!E29</f>
        <v>2</v>
      </c>
    </row>
    <row r="23" spans="1:2" ht="12.75" customHeight="1">
      <c r="A23" s="4" t="str">
        <f>"      "&amp;Labels!B46</f>
        <v xml:space="preserve">      Outstanding Contributions</v>
      </c>
      <c r="B23" s="72">
        <f>'Inputs - Candidates'!E30</f>
        <v>2</v>
      </c>
    </row>
    <row r="24" spans="1:2" ht="12.75" customHeight="1">
      <c r="A24" s="3" t="str">
        <f>"      "&amp;Labels!C43</f>
        <v xml:space="preserve">      Subtotal</v>
      </c>
      <c r="B24" s="34">
        <f>'Inputs - Candidates'!E31</f>
        <v>2.7272727272727271</v>
      </c>
    </row>
    <row r="25" spans="1:2" ht="12.75" customHeight="1">
      <c r="A25" s="3" t="str">
        <f>"   "&amp;Labels!B47</f>
        <v xml:space="preserve">   Team Style</v>
      </c>
      <c r="B25" s="34"/>
    </row>
    <row r="26" spans="1:2" ht="12.75" customHeight="1">
      <c r="A26" s="4" t="str">
        <f>"      "&amp;Labels!B48</f>
        <v xml:space="preserve">      Works well with Others</v>
      </c>
      <c r="B26" s="72">
        <f>'Inputs - Candidates'!E33</f>
        <v>5</v>
      </c>
    </row>
    <row r="27" spans="1:2" ht="12.75" customHeight="1">
      <c r="A27" s="4" t="str">
        <f>"      "&amp;Labels!B49</f>
        <v xml:space="preserve">      Accepts Conflict of Ideas</v>
      </c>
      <c r="B27" s="72">
        <f>'Inputs - Candidates'!E34</f>
        <v>3</v>
      </c>
    </row>
    <row r="28" spans="1:2" ht="12.75" customHeight="1">
      <c r="A28" s="4" t="str">
        <f>"      "&amp;Labels!B50</f>
        <v xml:space="preserve">      Manages Conflict of People</v>
      </c>
      <c r="B28" s="72">
        <f>'Inputs - Candidates'!E35</f>
        <v>4</v>
      </c>
    </row>
    <row r="29" spans="1:2" ht="12.75" customHeight="1">
      <c r="A29" s="4" t="str">
        <f>"      "&amp;Labels!B51</f>
        <v xml:space="preserve">      Accepts Valid Criticism</v>
      </c>
      <c r="B29" s="72">
        <f>'Inputs - Candidates'!E36</f>
        <v>3</v>
      </c>
    </row>
    <row r="30" spans="1:2" ht="12.75" customHeight="1">
      <c r="A30" s="4" t="str">
        <f>"      "&amp;Labels!B52</f>
        <v xml:space="preserve">      Forms Own Opinions</v>
      </c>
      <c r="B30" s="72">
        <f>'Inputs - Candidates'!E37</f>
        <v>4</v>
      </c>
    </row>
    <row r="31" spans="1:2" ht="12.75" customHeight="1">
      <c r="A31" s="4" t="str">
        <f>"      "&amp;Labels!B53</f>
        <v xml:space="preserve">      Leadership</v>
      </c>
      <c r="B31" s="72">
        <f>'Inputs - Candidates'!E38</f>
        <v>3</v>
      </c>
    </row>
    <row r="32" spans="1:2" ht="12.75" customHeight="1">
      <c r="A32" s="3" t="str">
        <f>"      "&amp;Labels!C47</f>
        <v xml:space="preserve">      Subtotal</v>
      </c>
      <c r="B32" s="34">
        <f>'Inputs - Candidates'!E39</f>
        <v>3.7619047619047623</v>
      </c>
    </row>
    <row r="33" spans="1:2" ht="12.75" customHeight="1">
      <c r="A33" s="3" t="str">
        <f>"   "&amp;Labels!B54</f>
        <v xml:space="preserve">   Basic Competencies</v>
      </c>
      <c r="B33" s="34"/>
    </row>
    <row r="34" spans="1:2" ht="12.75" customHeight="1">
      <c r="A34" s="4" t="str">
        <f>"      "&amp;Labels!B55</f>
        <v xml:space="preserve">      Sense of Fairness</v>
      </c>
      <c r="B34" s="72">
        <f>'Inputs - Candidates'!E41</f>
        <v>3</v>
      </c>
    </row>
    <row r="35" spans="1:2" ht="12.75" customHeight="1">
      <c r="A35" s="4" t="str">
        <f>"      "&amp;Labels!B56</f>
        <v xml:space="preserve">      Cognitive Ability</v>
      </c>
      <c r="B35" s="72">
        <f>'Inputs - Candidates'!E42</f>
        <v>3</v>
      </c>
    </row>
    <row r="36" spans="1:2" ht="12.75" customHeight="1">
      <c r="A36" s="3" t="str">
        <f>"      "&amp;Labels!C54</f>
        <v xml:space="preserve">      Subtotal</v>
      </c>
      <c r="B36" s="34">
        <f>'Inputs - Candidates'!E43</f>
        <v>3</v>
      </c>
    </row>
    <row r="37" spans="1:2" ht="12.75" customHeight="1">
      <c r="A37" s="3" t="str">
        <f>"   "&amp;Labels!B57</f>
        <v xml:space="preserve">   Compensation</v>
      </c>
      <c r="B37" s="34">
        <f>'Inputs - Candidates'!E44</f>
        <v>6</v>
      </c>
    </row>
    <row r="38" spans="1:2" ht="12.75" customHeight="1">
      <c r="A38" s="3" t="str">
        <f>"   "&amp;Labels!B58</f>
        <v xml:space="preserve">   Location</v>
      </c>
      <c r="B38" s="34">
        <f>'Inputs - Candidates'!E45</f>
        <v>2</v>
      </c>
    </row>
    <row r="39" spans="1:2" ht="12.75" customHeight="1">
      <c r="A39" s="15" t="str">
        <f>"   "&amp;Labels!C33</f>
        <v xml:space="preserve">   Total</v>
      </c>
      <c r="B39" s="38">
        <f>'Inputs - Candidates'!E46</f>
        <v>3.8225806451612905</v>
      </c>
    </row>
    <row r="41" spans="1:2" ht="12.75" customHeight="1">
      <c r="A41" s="2" t="str">
        <f>Labels!B10</f>
        <v>Comments</v>
      </c>
      <c r="B41" s="54"/>
    </row>
    <row r="42" spans="1:2" ht="12.75" customHeight="1">
      <c r="A42" s="3" t="str">
        <f>"   "&amp;Labels!B34</f>
        <v xml:space="preserve">   Experience</v>
      </c>
      <c r="B42" s="55"/>
    </row>
    <row r="43" spans="1:2" ht="12.75" customHeight="1">
      <c r="A43" s="4" t="str">
        <f>"      "&amp;Labels!B35</f>
        <v xml:space="preserve">      Industry</v>
      </c>
      <c r="B43" s="73" t="str">
        <f>'Inputs - Candidates'!G132</f>
        <v xml:space="preserve"> </v>
      </c>
    </row>
    <row r="44" spans="1:2" ht="12.75" customHeight="1">
      <c r="A44" s="4" t="str">
        <f>"      "&amp;Labels!B36</f>
        <v xml:space="preserve">      Functional Focus</v>
      </c>
      <c r="B44" s="73" t="str">
        <f>'Inputs - Candidates'!G133</f>
        <v xml:space="preserve"> </v>
      </c>
    </row>
    <row r="45" spans="1:2" ht="12.75" customHeight="1">
      <c r="A45" s="4" t="str">
        <f>"      "&amp;Labels!B37</f>
        <v xml:space="preserve">      Functional Breadth</v>
      </c>
      <c r="B45" s="73" t="str">
        <f>'Inputs - Candidates'!G134</f>
        <v xml:space="preserve"> </v>
      </c>
    </row>
    <row r="46" spans="1:2" ht="12.75" customHeight="1">
      <c r="A46" s="4" t="str">
        <f>"      "&amp;Labels!B38</f>
        <v xml:space="preserve">      Job Scope</v>
      </c>
      <c r="B46" s="73" t="str">
        <f>'Inputs - Candidates'!G135</f>
        <v xml:space="preserve"> </v>
      </c>
    </row>
    <row r="47" spans="1:2" ht="12.75" customHeight="1">
      <c r="A47" s="4" t="str">
        <f>"      "&amp;Labels!B39</f>
        <v xml:space="preserve">      Job Progression</v>
      </c>
      <c r="B47" s="73" t="str">
        <f>'Inputs - Candidates'!G136</f>
        <v xml:space="preserve"> </v>
      </c>
    </row>
    <row r="48" spans="1:2" ht="12.75" customHeight="1">
      <c r="A48" s="4" t="str">
        <f>"      "&amp;Labels!B40</f>
        <v xml:space="preserve">      Inside/Outside Candidate</v>
      </c>
      <c r="B48" s="73" t="str">
        <f>'Inputs - Candidates'!G137</f>
        <v xml:space="preserve"> </v>
      </c>
    </row>
    <row r="49" spans="1:2" ht="12.75" customHeight="1">
      <c r="A49" s="4" t="str">
        <f>"      "&amp;Labels!B41</f>
        <v xml:space="preserve">      Education - Professional</v>
      </c>
      <c r="B49" s="73" t="str">
        <f>'Inputs - Candidates'!G138</f>
        <v xml:space="preserve"> </v>
      </c>
    </row>
    <row r="50" spans="1:2" ht="12.75" customHeight="1">
      <c r="A50" s="4" t="str">
        <f>"      "&amp;Labels!B42</f>
        <v xml:space="preserve">      Education - Breadth</v>
      </c>
      <c r="B50" s="73" t="str">
        <f>'Inputs - Candidates'!G139</f>
        <v xml:space="preserve"> </v>
      </c>
    </row>
    <row r="51" spans="1:2" ht="12.75" customHeight="1">
      <c r="A51" s="3" t="str">
        <f>"   "&amp;Labels!B43</f>
        <v xml:space="preserve">   Accomplishments</v>
      </c>
      <c r="B51" s="55"/>
    </row>
    <row r="52" spans="1:2" ht="12.75" customHeight="1">
      <c r="A52" s="4" t="str">
        <f>"      "&amp;Labels!B44</f>
        <v xml:space="preserve">      Assigned Contributions</v>
      </c>
      <c r="B52" s="73" t="str">
        <f>'Inputs - Candidates'!G141</f>
        <v xml:space="preserve"> </v>
      </c>
    </row>
    <row r="53" spans="1:2" ht="12.75" customHeight="1">
      <c r="A53" s="4" t="str">
        <f>"      "&amp;Labels!B45</f>
        <v xml:space="preserve">      Original Contributions</v>
      </c>
      <c r="B53" s="73" t="str">
        <f>'Inputs - Candidates'!G142</f>
        <v xml:space="preserve"> </v>
      </c>
    </row>
    <row r="54" spans="1:2" ht="12.75" customHeight="1">
      <c r="A54" s="4" t="str">
        <f>"      "&amp;Labels!B46</f>
        <v xml:space="preserve">      Outstanding Contributions</v>
      </c>
      <c r="B54" s="73" t="str">
        <f>'Inputs - Candidates'!G143</f>
        <v xml:space="preserve"> </v>
      </c>
    </row>
    <row r="55" spans="1:2" ht="12.75" customHeight="1">
      <c r="A55" s="3" t="str">
        <f>"   "&amp;Labels!B47</f>
        <v xml:space="preserve">   Team Style</v>
      </c>
      <c r="B55" s="55"/>
    </row>
    <row r="56" spans="1:2" ht="12.75" customHeight="1">
      <c r="A56" s="4" t="str">
        <f>"      "&amp;Labels!B48</f>
        <v xml:space="preserve">      Works well with Others</v>
      </c>
      <c r="B56" s="73" t="str">
        <f>'Inputs - Candidates'!G145</f>
        <v xml:space="preserve"> </v>
      </c>
    </row>
    <row r="57" spans="1:2" ht="12.75" customHeight="1">
      <c r="A57" s="4" t="str">
        <f>"      "&amp;Labels!B49</f>
        <v xml:space="preserve">      Accepts Conflict of Ideas</v>
      </c>
      <c r="B57" s="73" t="str">
        <f>'Inputs - Candidates'!G146</f>
        <v xml:space="preserve"> </v>
      </c>
    </row>
    <row r="58" spans="1:2" ht="12.75" customHeight="1">
      <c r="A58" s="4" t="str">
        <f>"      "&amp;Labels!B50</f>
        <v xml:space="preserve">      Manages Conflict of People</v>
      </c>
      <c r="B58" s="73" t="str">
        <f>'Inputs - Candidates'!G147</f>
        <v xml:space="preserve"> </v>
      </c>
    </row>
    <row r="59" spans="1:2" ht="12.75" customHeight="1">
      <c r="A59" s="4" t="str">
        <f>"      "&amp;Labels!B51</f>
        <v xml:space="preserve">      Accepts Valid Criticism</v>
      </c>
      <c r="B59" s="73" t="str">
        <f>'Inputs - Candidates'!G148</f>
        <v xml:space="preserve"> </v>
      </c>
    </row>
    <row r="60" spans="1:2" ht="12.75" customHeight="1">
      <c r="A60" s="4" t="str">
        <f>"      "&amp;Labels!B52</f>
        <v xml:space="preserve">      Forms Own Opinions</v>
      </c>
      <c r="B60" s="73" t="str">
        <f>'Inputs - Candidates'!G149</f>
        <v xml:space="preserve"> </v>
      </c>
    </row>
    <row r="61" spans="1:2" ht="12.75" customHeight="1">
      <c r="A61" s="4" t="str">
        <f>"      "&amp;Labels!B53</f>
        <v xml:space="preserve">      Leadership</v>
      </c>
      <c r="B61" s="73" t="str">
        <f>'Inputs - Candidates'!G150</f>
        <v xml:space="preserve"> </v>
      </c>
    </row>
    <row r="62" spans="1:2" ht="12.75" customHeight="1">
      <c r="A62" s="3" t="str">
        <f>"   "&amp;Labels!B54</f>
        <v xml:space="preserve">   Basic Competencies</v>
      </c>
      <c r="B62" s="55"/>
    </row>
    <row r="63" spans="1:2" ht="12.75" customHeight="1">
      <c r="A63" s="4" t="str">
        <f>"      "&amp;Labels!B55</f>
        <v xml:space="preserve">      Sense of Fairness</v>
      </c>
      <c r="B63" s="73" t="str">
        <f>'Inputs - Candidates'!G152</f>
        <v xml:space="preserve"> </v>
      </c>
    </row>
    <row r="64" spans="1:2" ht="12.75" customHeight="1">
      <c r="A64" s="4" t="str">
        <f>"      "&amp;Labels!B56</f>
        <v xml:space="preserve">      Cognitive Ability</v>
      </c>
      <c r="B64" s="73" t="str">
        <f>'Inputs - Candidates'!G153</f>
        <v xml:space="preserve"> </v>
      </c>
    </row>
    <row r="65" spans="1:2" ht="12.75" customHeight="1">
      <c r="A65" s="3" t="str">
        <f>"   "&amp;Labels!B57</f>
        <v xml:space="preserve">   Compensation</v>
      </c>
      <c r="B65" s="74" t="str">
        <f>'Inputs - Candidates'!G154</f>
        <v xml:space="preserve"> </v>
      </c>
    </row>
    <row r="66" spans="1:2" ht="12.75" customHeight="1">
      <c r="A66" s="5" t="str">
        <f>"   "&amp;Labels!B58</f>
        <v xml:space="preserve">   Location</v>
      </c>
      <c r="B66" s="75" t="str">
        <f>'Inputs - Candidates'!G155</f>
        <v xml:space="preserve"> </v>
      </c>
    </row>
  </sheetData>
  <mergeCells count="5">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heetViews>
  <sheetFormatPr defaultRowHeight="12.75" customHeight="1"/>
  <cols>
    <col min="1" max="1" width="23.7109375" customWidth="1"/>
    <col min="2" max="2" width="4.140625" customWidth="1"/>
    <col min="4" max="4" width="12" customWidth="1"/>
    <col min="5" max="5" width="8.85546875"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"Candidate 5"&amp;" "&amp;Labels!B30</f>
        <v>Candidate 5 Armand</v>
      </c>
      <c r="B3" s="141"/>
      <c r="C3" s="141"/>
    </row>
    <row r="4" spans="1:5" ht="12.75" customHeight="1">
      <c r="A4" s="141" t="str">
        <f>""</f>
        <v/>
      </c>
      <c r="B4" s="141"/>
      <c r="C4" s="141"/>
    </row>
    <row r="5" spans="1:5" ht="12.75" customHeight="1">
      <c r="A5" s="140" t="str">
        <f>"Candidates"</f>
        <v>Candidates</v>
      </c>
      <c r="B5" s="140"/>
    </row>
    <row r="6" spans="1:5" ht="12.75" customHeight="1">
      <c r="A6" s="1" t="str">
        <f>" "</f>
        <v xml:space="preserve"> </v>
      </c>
    </row>
    <row r="7" spans="1:5" ht="12.75" customHeight="1">
      <c r="A7" s="28" t="str">
        <f>Labels!B18</f>
        <v>Probability Accept</v>
      </c>
      <c r="B7" s="70">
        <f>'Inputs - Candidates'!B12</f>
        <v>0</v>
      </c>
      <c r="D7" s="28" t="str">
        <f>Labels!B12</f>
        <v>Last Updated</v>
      </c>
      <c r="E7" s="71">
        <f>'Inputs - Candidates'!E12</f>
        <v>40408</v>
      </c>
    </row>
    <row r="9" spans="1:5" ht="12.75" customHeight="1">
      <c r="A9" s="2" t="str">
        <f>Labels!B7</f>
        <v>Candidate Detail Ratings</v>
      </c>
      <c r="B9" s="30"/>
    </row>
    <row r="10" spans="1:5" ht="12.75" customHeight="1">
      <c r="A10" s="3" t="str">
        <f>"   "&amp;Labels!B34</f>
        <v xml:space="preserve">   Experience</v>
      </c>
      <c r="B10" s="34"/>
    </row>
    <row r="11" spans="1:5" ht="12.75" customHeight="1">
      <c r="A11" s="4" t="str">
        <f>"      "&amp;Labels!B35</f>
        <v xml:space="preserve">      Industry</v>
      </c>
      <c r="B11" s="72">
        <f>'Inputs - Candidates'!F18</f>
        <v>3</v>
      </c>
    </row>
    <row r="12" spans="1:5" ht="12.75" customHeight="1">
      <c r="A12" s="4" t="str">
        <f>"      "&amp;Labels!B36</f>
        <v xml:space="preserve">      Functional Focus</v>
      </c>
      <c r="B12" s="72">
        <f>'Inputs - Candidates'!F19</f>
        <v>5</v>
      </c>
    </row>
    <row r="13" spans="1:5" ht="12.75" customHeight="1">
      <c r="A13" s="4" t="str">
        <f>"      "&amp;Labels!B37</f>
        <v xml:space="preserve">      Functional Breadth</v>
      </c>
      <c r="B13" s="72">
        <f>'Inputs - Candidates'!F20</f>
        <v>3</v>
      </c>
    </row>
    <row r="14" spans="1:5" ht="12.75" customHeight="1">
      <c r="A14" s="4" t="str">
        <f>"      "&amp;Labels!B38</f>
        <v xml:space="preserve">      Job Scope</v>
      </c>
      <c r="B14" s="72">
        <f>'Inputs - Candidates'!F21</f>
        <v>3</v>
      </c>
    </row>
    <row r="15" spans="1:5" ht="12.75" customHeight="1">
      <c r="A15" s="4" t="str">
        <f>"      "&amp;Labels!B39</f>
        <v xml:space="preserve">      Job Progression</v>
      </c>
      <c r="B15" s="72">
        <f>'Inputs - Candidates'!F22</f>
        <v>3</v>
      </c>
    </row>
    <row r="16" spans="1:5" ht="12.75" customHeight="1">
      <c r="A16" s="4" t="str">
        <f>"      "&amp;Labels!B40</f>
        <v xml:space="preserve">      Inside/Outside Candidate</v>
      </c>
      <c r="B16" s="72">
        <f>'Inputs - Candidates'!F23</f>
        <v>4</v>
      </c>
    </row>
    <row r="17" spans="1:2" ht="12.75" customHeight="1">
      <c r="A17" s="4" t="str">
        <f>"      "&amp;Labels!B41</f>
        <v xml:space="preserve">      Education - Professional</v>
      </c>
      <c r="B17" s="72">
        <f>'Inputs - Candidates'!F24</f>
        <v>3</v>
      </c>
    </row>
    <row r="18" spans="1:2" ht="12.75" customHeight="1">
      <c r="A18" s="4" t="str">
        <f>"      "&amp;Labels!B42</f>
        <v xml:space="preserve">      Education - Breadth</v>
      </c>
      <c r="B18" s="72">
        <f>'Inputs - Candidates'!F25</f>
        <v>3</v>
      </c>
    </row>
    <row r="19" spans="1:2" ht="12.75" customHeight="1">
      <c r="A19" s="3" t="str">
        <f>"      "&amp;Labels!C34</f>
        <v xml:space="preserve">      Subtotal</v>
      </c>
      <c r="B19" s="34">
        <f>'Inputs - Candidates'!F26</f>
        <v>3.25</v>
      </c>
    </row>
    <row r="20" spans="1:2" ht="12.75" customHeight="1">
      <c r="A20" s="3" t="str">
        <f>"   "&amp;Labels!B43</f>
        <v xml:space="preserve">   Accomplishments</v>
      </c>
      <c r="B20" s="34"/>
    </row>
    <row r="21" spans="1:2" ht="12.75" customHeight="1">
      <c r="A21" s="4" t="str">
        <f>"      "&amp;Labels!B44</f>
        <v xml:space="preserve">      Assigned Contributions</v>
      </c>
      <c r="B21" s="72">
        <f>'Inputs - Candidates'!F28</f>
        <v>5</v>
      </c>
    </row>
    <row r="22" spans="1:2" ht="12.75" customHeight="1">
      <c r="A22" s="4" t="str">
        <f>"      "&amp;Labels!B45</f>
        <v xml:space="preserve">      Original Contributions</v>
      </c>
      <c r="B22" s="72">
        <f>'Inputs - Candidates'!F29</f>
        <v>3</v>
      </c>
    </row>
    <row r="23" spans="1:2" ht="12.75" customHeight="1">
      <c r="A23" s="4" t="str">
        <f>"      "&amp;Labels!B46</f>
        <v xml:space="preserve">      Outstanding Contributions</v>
      </c>
      <c r="B23" s="72">
        <f>'Inputs - Candidates'!F30</f>
        <v>3</v>
      </c>
    </row>
    <row r="24" spans="1:2" ht="12.75" customHeight="1">
      <c r="A24" s="3" t="str">
        <f>"      "&amp;Labels!C43</f>
        <v xml:space="preserve">      Subtotal</v>
      </c>
      <c r="B24" s="34">
        <f>'Inputs - Candidates'!F31</f>
        <v>3.7272727272727271</v>
      </c>
    </row>
    <row r="25" spans="1:2" ht="12.75" customHeight="1">
      <c r="A25" s="3" t="str">
        <f>"   "&amp;Labels!B47</f>
        <v xml:space="preserve">   Team Style</v>
      </c>
      <c r="B25" s="34"/>
    </row>
    <row r="26" spans="1:2" ht="12.75" customHeight="1">
      <c r="A26" s="4" t="str">
        <f>"      "&amp;Labels!B48</f>
        <v xml:space="preserve">      Works well with Others</v>
      </c>
      <c r="B26" s="72">
        <f>'Inputs - Candidates'!F33</f>
        <v>3</v>
      </c>
    </row>
    <row r="27" spans="1:2" ht="12.75" customHeight="1">
      <c r="A27" s="4" t="str">
        <f>"      "&amp;Labels!B49</f>
        <v xml:space="preserve">      Accepts Conflict of Ideas</v>
      </c>
      <c r="B27" s="72">
        <f>'Inputs - Candidates'!F34</f>
        <v>5</v>
      </c>
    </row>
    <row r="28" spans="1:2" ht="12.75" customHeight="1">
      <c r="A28" s="4" t="str">
        <f>"      "&amp;Labels!B50</f>
        <v xml:space="preserve">      Manages Conflict of People</v>
      </c>
      <c r="B28" s="72">
        <f>'Inputs - Candidates'!F35</f>
        <v>4</v>
      </c>
    </row>
    <row r="29" spans="1:2" ht="12.75" customHeight="1">
      <c r="A29" s="4" t="str">
        <f>"      "&amp;Labels!B51</f>
        <v xml:space="preserve">      Accepts Valid Criticism</v>
      </c>
      <c r="B29" s="72">
        <f>'Inputs - Candidates'!F36</f>
        <v>3</v>
      </c>
    </row>
    <row r="30" spans="1:2" ht="12.75" customHeight="1">
      <c r="A30" s="4" t="str">
        <f>"      "&amp;Labels!B52</f>
        <v xml:space="preserve">      Forms Own Opinions</v>
      </c>
      <c r="B30" s="72">
        <f>'Inputs - Candidates'!F37</f>
        <v>3</v>
      </c>
    </row>
    <row r="31" spans="1:2" ht="12.75" customHeight="1">
      <c r="A31" s="4" t="str">
        <f>"      "&amp;Labels!B53</f>
        <v xml:space="preserve">      Leadership</v>
      </c>
      <c r="B31" s="72">
        <f>'Inputs - Candidates'!F38</f>
        <v>3</v>
      </c>
    </row>
    <row r="32" spans="1:2" ht="12.75" customHeight="1">
      <c r="A32" s="3" t="str">
        <f>"      "&amp;Labels!C47</f>
        <v xml:space="preserve">      Subtotal</v>
      </c>
      <c r="B32" s="34">
        <f>'Inputs - Candidates'!F39</f>
        <v>3.4285714285714284</v>
      </c>
    </row>
    <row r="33" spans="1:2" ht="12.75" customHeight="1">
      <c r="A33" s="3" t="str">
        <f>"   "&amp;Labels!B54</f>
        <v xml:space="preserve">   Basic Competencies</v>
      </c>
      <c r="B33" s="34"/>
    </row>
    <row r="34" spans="1:2" ht="12.75" customHeight="1">
      <c r="A34" s="4" t="str">
        <f>"      "&amp;Labels!B55</f>
        <v xml:space="preserve">      Sense of Fairness</v>
      </c>
      <c r="B34" s="72">
        <f>'Inputs - Candidates'!F41</f>
        <v>2</v>
      </c>
    </row>
    <row r="35" spans="1:2" ht="12.75" customHeight="1">
      <c r="A35" s="4" t="str">
        <f>"      "&amp;Labels!B56</f>
        <v xml:space="preserve">      Cognitive Ability</v>
      </c>
      <c r="B35" s="72">
        <f>'Inputs - Candidates'!F42</f>
        <v>3</v>
      </c>
    </row>
    <row r="36" spans="1:2" ht="12.75" customHeight="1">
      <c r="A36" s="3" t="str">
        <f>"      "&amp;Labels!C54</f>
        <v xml:space="preserve">      Subtotal</v>
      </c>
      <c r="B36" s="34">
        <f>'Inputs - Candidates'!F43</f>
        <v>2.4444444444444442</v>
      </c>
    </row>
    <row r="37" spans="1:2" ht="12.75" customHeight="1">
      <c r="A37" s="3" t="str">
        <f>"   "&amp;Labels!B57</f>
        <v xml:space="preserve">   Compensation</v>
      </c>
      <c r="B37" s="34">
        <f>'Inputs - Candidates'!F44</f>
        <v>4</v>
      </c>
    </row>
    <row r="38" spans="1:2" ht="12.75" customHeight="1">
      <c r="A38" s="3" t="str">
        <f>"   "&amp;Labels!B58</f>
        <v xml:space="preserve">   Location</v>
      </c>
      <c r="B38" s="34">
        <f>'Inputs - Candidates'!F45</f>
        <v>4</v>
      </c>
    </row>
    <row r="39" spans="1:2" ht="12.75" customHeight="1">
      <c r="A39" s="15" t="str">
        <f>"   "&amp;Labels!C33</f>
        <v xml:space="preserve">   Total</v>
      </c>
      <c r="B39" s="38">
        <f>'Inputs - Candidates'!F46</f>
        <v>3.387096774193548</v>
      </c>
    </row>
    <row r="41" spans="1:2" ht="12.75" customHeight="1">
      <c r="A41" s="2" t="str">
        <f>Labels!B10</f>
        <v>Comments</v>
      </c>
      <c r="B41" s="54"/>
    </row>
    <row r="42" spans="1:2" ht="12.75" customHeight="1">
      <c r="A42" s="3" t="str">
        <f>"   "&amp;Labels!B34</f>
        <v xml:space="preserve">   Experience</v>
      </c>
      <c r="B42" s="55"/>
    </row>
    <row r="43" spans="1:2" ht="12.75" customHeight="1">
      <c r="A43" s="4" t="str">
        <f>"      "&amp;Labels!B35</f>
        <v xml:space="preserve">      Industry</v>
      </c>
      <c r="B43" s="73" t="str">
        <f>'Inputs - Candidates'!G158</f>
        <v xml:space="preserve"> </v>
      </c>
    </row>
    <row r="44" spans="1:2" ht="12.75" customHeight="1">
      <c r="A44" s="4" t="str">
        <f>"      "&amp;Labels!B36</f>
        <v xml:space="preserve">      Functional Focus</v>
      </c>
      <c r="B44" s="73" t="str">
        <f>'Inputs - Candidates'!G159</f>
        <v xml:space="preserve"> </v>
      </c>
    </row>
    <row r="45" spans="1:2" ht="12.75" customHeight="1">
      <c r="A45" s="4" t="str">
        <f>"      "&amp;Labels!B37</f>
        <v xml:space="preserve">      Functional Breadth</v>
      </c>
      <c r="B45" s="73" t="str">
        <f>'Inputs - Candidates'!G160</f>
        <v xml:space="preserve"> </v>
      </c>
    </row>
    <row r="46" spans="1:2" ht="12.75" customHeight="1">
      <c r="A46" s="4" t="str">
        <f>"      "&amp;Labels!B38</f>
        <v xml:space="preserve">      Job Scope</v>
      </c>
      <c r="B46" s="73" t="str">
        <f>'Inputs - Candidates'!G161</f>
        <v xml:space="preserve"> </v>
      </c>
    </row>
    <row r="47" spans="1:2" ht="12.75" customHeight="1">
      <c r="A47" s="4" t="str">
        <f>"      "&amp;Labels!B39</f>
        <v xml:space="preserve">      Job Progression</v>
      </c>
      <c r="B47" s="73" t="str">
        <f>'Inputs - Candidates'!G162</f>
        <v xml:space="preserve"> </v>
      </c>
    </row>
    <row r="48" spans="1:2" ht="12.75" customHeight="1">
      <c r="A48" s="4" t="str">
        <f>"      "&amp;Labels!B40</f>
        <v xml:space="preserve">      Inside/Outside Candidate</v>
      </c>
      <c r="B48" s="73" t="str">
        <f>'Inputs - Candidates'!G163</f>
        <v xml:space="preserve"> </v>
      </c>
    </row>
    <row r="49" spans="1:2" ht="12.75" customHeight="1">
      <c r="A49" s="4" t="str">
        <f>"      "&amp;Labels!B41</f>
        <v xml:space="preserve">      Education - Professional</v>
      </c>
      <c r="B49" s="73" t="str">
        <f>'Inputs - Candidates'!G164</f>
        <v xml:space="preserve"> </v>
      </c>
    </row>
    <row r="50" spans="1:2" ht="12.75" customHeight="1">
      <c r="A50" s="4" t="str">
        <f>"      "&amp;Labels!B42</f>
        <v xml:space="preserve">      Education - Breadth</v>
      </c>
      <c r="B50" s="73" t="str">
        <f>'Inputs - Candidates'!G165</f>
        <v xml:space="preserve"> </v>
      </c>
    </row>
    <row r="51" spans="1:2" ht="12.75" customHeight="1">
      <c r="A51" s="3" t="str">
        <f>"   "&amp;Labels!B43</f>
        <v xml:space="preserve">   Accomplishments</v>
      </c>
      <c r="B51" s="55"/>
    </row>
    <row r="52" spans="1:2" ht="12.75" customHeight="1">
      <c r="A52" s="4" t="str">
        <f>"      "&amp;Labels!B44</f>
        <v xml:space="preserve">      Assigned Contributions</v>
      </c>
      <c r="B52" s="73" t="str">
        <f>'Inputs - Candidates'!G167</f>
        <v xml:space="preserve"> </v>
      </c>
    </row>
    <row r="53" spans="1:2" ht="12.75" customHeight="1">
      <c r="A53" s="4" t="str">
        <f>"      "&amp;Labels!B45</f>
        <v xml:space="preserve">      Original Contributions</v>
      </c>
      <c r="B53" s="73" t="str">
        <f>'Inputs - Candidates'!G168</f>
        <v xml:space="preserve"> </v>
      </c>
    </row>
    <row r="54" spans="1:2" ht="12.75" customHeight="1">
      <c r="A54" s="4" t="str">
        <f>"      "&amp;Labels!B46</f>
        <v xml:space="preserve">      Outstanding Contributions</v>
      </c>
      <c r="B54" s="73" t="str">
        <f>'Inputs - Candidates'!G169</f>
        <v xml:space="preserve"> </v>
      </c>
    </row>
    <row r="55" spans="1:2" ht="12.75" customHeight="1">
      <c r="A55" s="3" t="str">
        <f>"   "&amp;Labels!B47</f>
        <v xml:space="preserve">   Team Style</v>
      </c>
      <c r="B55" s="55"/>
    </row>
    <row r="56" spans="1:2" ht="12.75" customHeight="1">
      <c r="A56" s="4" t="str">
        <f>"      "&amp;Labels!B48</f>
        <v xml:space="preserve">      Works well with Others</v>
      </c>
      <c r="B56" s="73" t="str">
        <f>'Inputs - Candidates'!G171</f>
        <v xml:space="preserve"> </v>
      </c>
    </row>
    <row r="57" spans="1:2" ht="12.75" customHeight="1">
      <c r="A57" s="4" t="str">
        <f>"      "&amp;Labels!B49</f>
        <v xml:space="preserve">      Accepts Conflict of Ideas</v>
      </c>
      <c r="B57" s="73" t="str">
        <f>'Inputs - Candidates'!G172</f>
        <v xml:space="preserve"> </v>
      </c>
    </row>
    <row r="58" spans="1:2" ht="12.75" customHeight="1">
      <c r="A58" s="4" t="str">
        <f>"      "&amp;Labels!B50</f>
        <v xml:space="preserve">      Manages Conflict of People</v>
      </c>
      <c r="B58" s="73" t="str">
        <f>'Inputs - Candidates'!G173</f>
        <v xml:space="preserve"> </v>
      </c>
    </row>
    <row r="59" spans="1:2" ht="12.75" customHeight="1">
      <c r="A59" s="4" t="str">
        <f>"      "&amp;Labels!B51</f>
        <v xml:space="preserve">      Accepts Valid Criticism</v>
      </c>
      <c r="B59" s="73" t="str">
        <f>'Inputs - Candidates'!G174</f>
        <v xml:space="preserve"> </v>
      </c>
    </row>
    <row r="60" spans="1:2" ht="12.75" customHeight="1">
      <c r="A60" s="4" t="str">
        <f>"      "&amp;Labels!B52</f>
        <v xml:space="preserve">      Forms Own Opinions</v>
      </c>
      <c r="B60" s="73" t="str">
        <f>'Inputs - Candidates'!G175</f>
        <v xml:space="preserve"> </v>
      </c>
    </row>
    <row r="61" spans="1:2" ht="12.75" customHeight="1">
      <c r="A61" s="4" t="str">
        <f>"      "&amp;Labels!B53</f>
        <v xml:space="preserve">      Leadership</v>
      </c>
      <c r="B61" s="73" t="str">
        <f>'Inputs - Candidates'!G176</f>
        <v xml:space="preserve"> </v>
      </c>
    </row>
    <row r="62" spans="1:2" ht="12.75" customHeight="1">
      <c r="A62" s="3" t="str">
        <f>"   "&amp;Labels!B54</f>
        <v xml:space="preserve">   Basic Competencies</v>
      </c>
      <c r="B62" s="55"/>
    </row>
    <row r="63" spans="1:2" ht="12.75" customHeight="1">
      <c r="A63" s="4" t="str">
        <f>"      "&amp;Labels!B55</f>
        <v xml:space="preserve">      Sense of Fairness</v>
      </c>
      <c r="B63" s="73" t="str">
        <f>'Inputs - Candidates'!G178</f>
        <v xml:space="preserve"> </v>
      </c>
    </row>
    <row r="64" spans="1:2" ht="12.75" customHeight="1">
      <c r="A64" s="4" t="str">
        <f>"      "&amp;Labels!B56</f>
        <v xml:space="preserve">      Cognitive Ability</v>
      </c>
      <c r="B64" s="73" t="str">
        <f>'Inputs - Candidates'!G179</f>
        <v xml:space="preserve"> </v>
      </c>
    </row>
    <row r="65" spans="1:2" ht="12.75" customHeight="1">
      <c r="A65" s="3" t="str">
        <f>"   "&amp;Labels!B57</f>
        <v xml:space="preserve">   Compensation</v>
      </c>
      <c r="B65" s="74" t="str">
        <f>'Inputs - Candidates'!G180</f>
        <v xml:space="preserve"> </v>
      </c>
    </row>
    <row r="66" spans="1:2" ht="12.75" customHeight="1">
      <c r="A66" s="5" t="str">
        <f>"   "&amp;Labels!B58</f>
        <v xml:space="preserve">   Location</v>
      </c>
      <c r="B66" s="75" t="str">
        <f>'Inputs - Candidates'!G181</f>
        <v xml:space="preserve"> </v>
      </c>
    </row>
  </sheetData>
  <mergeCells count="5">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heetViews>
  <sheetFormatPr defaultRowHeight="12.75" customHeight="1"/>
  <cols>
    <col min="1" max="1" width="23.7109375" customWidth="1"/>
    <col min="2" max="2" width="4.140625" customWidth="1"/>
    <col min="4" max="4" width="12" customWidth="1"/>
    <col min="5" max="5" width="8.85546875"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"Candidate 6"&amp;" "&amp;Labels!B31</f>
        <v>Candidate 6 Zelda</v>
      </c>
      <c r="B3" s="141"/>
      <c r="C3" s="141"/>
    </row>
    <row r="4" spans="1:5" ht="12.75" customHeight="1">
      <c r="A4" s="141" t="str">
        <f>""</f>
        <v/>
      </c>
      <c r="B4" s="141"/>
      <c r="C4" s="141"/>
    </row>
    <row r="5" spans="1:5" ht="12.75" customHeight="1">
      <c r="A5" s="140" t="str">
        <f>"Candidates"</f>
        <v>Candidates</v>
      </c>
      <c r="B5" s="140"/>
    </row>
    <row r="6" spans="1:5" ht="12.75" customHeight="1">
      <c r="A6" s="1" t="str">
        <f>" "</f>
        <v xml:space="preserve"> </v>
      </c>
    </row>
    <row r="7" spans="1:5" ht="12.75" customHeight="1">
      <c r="A7" s="28" t="str">
        <f>Labels!B18</f>
        <v>Probability Accept</v>
      </c>
      <c r="B7" s="70">
        <f>'Inputs - Candidates'!B13</f>
        <v>0</v>
      </c>
      <c r="D7" s="28" t="str">
        <f>Labels!B12</f>
        <v>Last Updated</v>
      </c>
      <c r="E7" s="71">
        <f>'Inputs - Candidates'!E13</f>
        <v>40374</v>
      </c>
    </row>
    <row r="9" spans="1:5" ht="12.75" customHeight="1">
      <c r="A9" s="2" t="str">
        <f>Labels!B7</f>
        <v>Candidate Detail Ratings</v>
      </c>
      <c r="B9" s="30"/>
    </row>
    <row r="10" spans="1:5" ht="12.75" customHeight="1">
      <c r="A10" s="3" t="str">
        <f>"   "&amp;Labels!B34</f>
        <v xml:space="preserve">   Experience</v>
      </c>
      <c r="B10" s="34"/>
    </row>
    <row r="11" spans="1:5" ht="12.75" customHeight="1">
      <c r="A11" s="4" t="str">
        <f>"      "&amp;Labels!B35</f>
        <v xml:space="preserve">      Industry</v>
      </c>
      <c r="B11" s="72">
        <f>'Inputs - Candidates'!G18</f>
        <v>6</v>
      </c>
    </row>
    <row r="12" spans="1:5" ht="12.75" customHeight="1">
      <c r="A12" s="4" t="str">
        <f>"      "&amp;Labels!B36</f>
        <v xml:space="preserve">      Functional Focus</v>
      </c>
      <c r="B12" s="72">
        <f>'Inputs - Candidates'!G19</f>
        <v>4</v>
      </c>
    </row>
    <row r="13" spans="1:5" ht="12.75" customHeight="1">
      <c r="A13" s="4" t="str">
        <f>"      "&amp;Labels!B37</f>
        <v xml:space="preserve">      Functional Breadth</v>
      </c>
      <c r="B13" s="72">
        <f>'Inputs - Candidates'!G20</f>
        <v>4</v>
      </c>
    </row>
    <row r="14" spans="1:5" ht="12.75" customHeight="1">
      <c r="A14" s="4" t="str">
        <f>"      "&amp;Labels!B38</f>
        <v xml:space="preserve">      Job Scope</v>
      </c>
      <c r="B14" s="72">
        <f>'Inputs - Candidates'!G21</f>
        <v>4</v>
      </c>
    </row>
    <row r="15" spans="1:5" ht="12.75" customHeight="1">
      <c r="A15" s="4" t="str">
        <f>"      "&amp;Labels!B39</f>
        <v xml:space="preserve">      Job Progression</v>
      </c>
      <c r="B15" s="72">
        <f>'Inputs - Candidates'!G22</f>
        <v>2</v>
      </c>
    </row>
    <row r="16" spans="1:5" ht="12.75" customHeight="1">
      <c r="A16" s="4" t="str">
        <f>"      "&amp;Labels!B40</f>
        <v xml:space="preserve">      Inside/Outside Candidate</v>
      </c>
      <c r="B16" s="72">
        <f>'Inputs - Candidates'!G23</f>
        <v>4</v>
      </c>
    </row>
    <row r="17" spans="1:2" ht="12.75" customHeight="1">
      <c r="A17" s="4" t="str">
        <f>"      "&amp;Labels!B41</f>
        <v xml:space="preserve">      Education - Professional</v>
      </c>
      <c r="B17" s="72">
        <f>'Inputs - Candidates'!G24</f>
        <v>4</v>
      </c>
    </row>
    <row r="18" spans="1:2" ht="12.75" customHeight="1">
      <c r="A18" s="4" t="str">
        <f>"      "&amp;Labels!B42</f>
        <v xml:space="preserve">      Education - Breadth</v>
      </c>
      <c r="B18" s="72">
        <f>'Inputs - Candidates'!G25</f>
        <v>4</v>
      </c>
    </row>
    <row r="19" spans="1:2" ht="12.75" customHeight="1">
      <c r="A19" s="3" t="str">
        <f>"      "&amp;Labels!C34</f>
        <v xml:space="preserve">      Subtotal</v>
      </c>
      <c r="B19" s="34">
        <f>'Inputs - Candidates'!G26</f>
        <v>4.166666666666667</v>
      </c>
    </row>
    <row r="20" spans="1:2" ht="12.75" customHeight="1">
      <c r="A20" s="3" t="str">
        <f>"   "&amp;Labels!B43</f>
        <v xml:space="preserve">   Accomplishments</v>
      </c>
      <c r="B20" s="34"/>
    </row>
    <row r="21" spans="1:2" ht="12.75" customHeight="1">
      <c r="A21" s="4" t="str">
        <f>"      "&amp;Labels!B44</f>
        <v xml:space="preserve">      Assigned Contributions</v>
      </c>
      <c r="B21" s="72">
        <f>'Inputs - Candidates'!G28</f>
        <v>2</v>
      </c>
    </row>
    <row r="22" spans="1:2" ht="12.75" customHeight="1">
      <c r="A22" s="4" t="str">
        <f>"      "&amp;Labels!B45</f>
        <v xml:space="preserve">      Original Contributions</v>
      </c>
      <c r="B22" s="72">
        <f>'Inputs - Candidates'!G29</f>
        <v>5</v>
      </c>
    </row>
    <row r="23" spans="1:2" ht="12.75" customHeight="1">
      <c r="A23" s="4" t="str">
        <f>"      "&amp;Labels!B46</f>
        <v xml:space="preserve">      Outstanding Contributions</v>
      </c>
      <c r="B23" s="72">
        <f>'Inputs - Candidates'!G30</f>
        <v>4</v>
      </c>
    </row>
    <row r="24" spans="1:2" ht="12.75" customHeight="1">
      <c r="A24" s="3" t="str">
        <f>"      "&amp;Labels!C43</f>
        <v xml:space="preserve">      Subtotal</v>
      </c>
      <c r="B24" s="34">
        <f>'Inputs - Candidates'!G31</f>
        <v>3.4545454545454537</v>
      </c>
    </row>
    <row r="25" spans="1:2" ht="12.75" customHeight="1">
      <c r="A25" s="3" t="str">
        <f>"   "&amp;Labels!B47</f>
        <v xml:space="preserve">   Team Style</v>
      </c>
      <c r="B25" s="34"/>
    </row>
    <row r="26" spans="1:2" ht="12.75" customHeight="1">
      <c r="A26" s="4" t="str">
        <f>"      "&amp;Labels!B48</f>
        <v xml:space="preserve">      Works well with Others</v>
      </c>
      <c r="B26" s="72">
        <f>'Inputs - Candidates'!G33</f>
        <v>4</v>
      </c>
    </row>
    <row r="27" spans="1:2" ht="12.75" customHeight="1">
      <c r="A27" s="4" t="str">
        <f>"      "&amp;Labels!B49</f>
        <v xml:space="preserve">      Accepts Conflict of Ideas</v>
      </c>
      <c r="B27" s="72">
        <f>'Inputs - Candidates'!G34</f>
        <v>4</v>
      </c>
    </row>
    <row r="28" spans="1:2" ht="12.75" customHeight="1">
      <c r="A28" s="4" t="str">
        <f>"      "&amp;Labels!B50</f>
        <v xml:space="preserve">      Manages Conflict of People</v>
      </c>
      <c r="B28" s="72">
        <f>'Inputs - Candidates'!G35</f>
        <v>3</v>
      </c>
    </row>
    <row r="29" spans="1:2" ht="12.75" customHeight="1">
      <c r="A29" s="4" t="str">
        <f>"      "&amp;Labels!B51</f>
        <v xml:space="preserve">      Accepts Valid Criticism</v>
      </c>
      <c r="B29" s="72">
        <f>'Inputs - Candidates'!G36</f>
        <v>4</v>
      </c>
    </row>
    <row r="30" spans="1:2" ht="12.75" customHeight="1">
      <c r="A30" s="4" t="str">
        <f>"      "&amp;Labels!B52</f>
        <v xml:space="preserve">      Forms Own Opinions</v>
      </c>
      <c r="B30" s="72">
        <f>'Inputs - Candidates'!G37</f>
        <v>3</v>
      </c>
    </row>
    <row r="31" spans="1:2" ht="12.75" customHeight="1">
      <c r="A31" s="4" t="str">
        <f>"      "&amp;Labels!B53</f>
        <v xml:space="preserve">      Leadership</v>
      </c>
      <c r="B31" s="72">
        <f>'Inputs - Candidates'!G38</f>
        <v>4</v>
      </c>
    </row>
    <row r="32" spans="1:2" ht="12.75" customHeight="1">
      <c r="A32" s="3" t="str">
        <f>"      "&amp;Labels!C47</f>
        <v xml:space="preserve">      Subtotal</v>
      </c>
      <c r="B32" s="34">
        <f>'Inputs - Candidates'!G39</f>
        <v>3.714285714285714</v>
      </c>
    </row>
    <row r="33" spans="1:2" ht="12.75" customHeight="1">
      <c r="A33" s="3" t="str">
        <f>"   "&amp;Labels!B54</f>
        <v xml:space="preserve">   Basic Competencies</v>
      </c>
      <c r="B33" s="34"/>
    </row>
    <row r="34" spans="1:2" ht="12.75" customHeight="1">
      <c r="A34" s="4" t="str">
        <f>"      "&amp;Labels!B55</f>
        <v xml:space="preserve">      Sense of Fairness</v>
      </c>
      <c r="B34" s="72">
        <f>'Inputs - Candidates'!G41</f>
        <v>4</v>
      </c>
    </row>
    <row r="35" spans="1:2" ht="12.75" customHeight="1">
      <c r="A35" s="4" t="str">
        <f>"      "&amp;Labels!B56</f>
        <v xml:space="preserve">      Cognitive Ability</v>
      </c>
      <c r="B35" s="72">
        <f>'Inputs - Candidates'!G42</f>
        <v>4</v>
      </c>
    </row>
    <row r="36" spans="1:2" ht="12.75" customHeight="1">
      <c r="A36" s="3" t="str">
        <f>"      "&amp;Labels!C54</f>
        <v xml:space="preserve">      Subtotal</v>
      </c>
      <c r="B36" s="34">
        <f>'Inputs - Candidates'!G43</f>
        <v>3.9999999999999991</v>
      </c>
    </row>
    <row r="37" spans="1:2" ht="12.75" customHeight="1">
      <c r="A37" s="3" t="str">
        <f>"   "&amp;Labels!B57</f>
        <v xml:space="preserve">   Compensation</v>
      </c>
      <c r="B37" s="34">
        <f>'Inputs - Candidates'!G44</f>
        <v>4</v>
      </c>
    </row>
    <row r="38" spans="1:2" ht="12.75" customHeight="1">
      <c r="A38" s="3" t="str">
        <f>"   "&amp;Labels!B58</f>
        <v xml:space="preserve">   Location</v>
      </c>
      <c r="B38" s="34">
        <f>'Inputs - Candidates'!G45</f>
        <v>3</v>
      </c>
    </row>
    <row r="39" spans="1:2" ht="12.75" customHeight="1">
      <c r="A39" s="15" t="str">
        <f>"   "&amp;Labels!C33</f>
        <v xml:space="preserve">   Total</v>
      </c>
      <c r="B39" s="38">
        <f>'Inputs - Candidates'!G46</f>
        <v>3.7903225806451606</v>
      </c>
    </row>
    <row r="41" spans="1:2" ht="12.75" customHeight="1">
      <c r="A41" s="2" t="str">
        <f>Labels!B10</f>
        <v>Comments</v>
      </c>
      <c r="B41" s="54"/>
    </row>
    <row r="42" spans="1:2" ht="12.75" customHeight="1">
      <c r="A42" s="3" t="str">
        <f>"   "&amp;Labels!B34</f>
        <v xml:space="preserve">   Experience</v>
      </c>
      <c r="B42" s="55"/>
    </row>
    <row r="43" spans="1:2" ht="12.75" customHeight="1">
      <c r="A43" s="4" t="str">
        <f>"      "&amp;Labels!B35</f>
        <v xml:space="preserve">      Industry</v>
      </c>
      <c r="B43" s="73" t="str">
        <f>'Inputs - Candidates'!G184</f>
        <v xml:space="preserve"> </v>
      </c>
    </row>
    <row r="44" spans="1:2" ht="12.75" customHeight="1">
      <c r="A44" s="4" t="str">
        <f>"      "&amp;Labels!B36</f>
        <v xml:space="preserve">      Functional Focus</v>
      </c>
      <c r="B44" s="73" t="str">
        <f>'Inputs - Candidates'!G185</f>
        <v xml:space="preserve"> </v>
      </c>
    </row>
    <row r="45" spans="1:2" ht="12.75" customHeight="1">
      <c r="A45" s="4" t="str">
        <f>"      "&amp;Labels!B37</f>
        <v xml:space="preserve">      Functional Breadth</v>
      </c>
      <c r="B45" s="73" t="str">
        <f>'Inputs - Candidates'!G186</f>
        <v xml:space="preserve"> </v>
      </c>
    </row>
    <row r="46" spans="1:2" ht="12.75" customHeight="1">
      <c r="A46" s="4" t="str">
        <f>"      "&amp;Labels!B38</f>
        <v xml:space="preserve">      Job Scope</v>
      </c>
      <c r="B46" s="73" t="str">
        <f>'Inputs - Candidates'!G187</f>
        <v xml:space="preserve"> </v>
      </c>
    </row>
    <row r="47" spans="1:2" ht="12.75" customHeight="1">
      <c r="A47" s="4" t="str">
        <f>"      "&amp;Labels!B39</f>
        <v xml:space="preserve">      Job Progression</v>
      </c>
      <c r="B47" s="73" t="str">
        <f>'Inputs - Candidates'!G188</f>
        <v xml:space="preserve"> </v>
      </c>
    </row>
    <row r="48" spans="1:2" ht="12.75" customHeight="1">
      <c r="A48" s="4" t="str">
        <f>"      "&amp;Labels!B40</f>
        <v xml:space="preserve">      Inside/Outside Candidate</v>
      </c>
      <c r="B48" s="73" t="str">
        <f>'Inputs - Candidates'!G189</f>
        <v xml:space="preserve"> </v>
      </c>
    </row>
    <row r="49" spans="1:2" ht="12.75" customHeight="1">
      <c r="A49" s="4" t="str">
        <f>"      "&amp;Labels!B41</f>
        <v xml:space="preserve">      Education - Professional</v>
      </c>
      <c r="B49" s="73" t="str">
        <f>'Inputs - Candidates'!G190</f>
        <v xml:space="preserve"> </v>
      </c>
    </row>
    <row r="50" spans="1:2" ht="12.75" customHeight="1">
      <c r="A50" s="4" t="str">
        <f>"      "&amp;Labels!B42</f>
        <v xml:space="preserve">      Education - Breadth</v>
      </c>
      <c r="B50" s="73" t="str">
        <f>'Inputs - Candidates'!G191</f>
        <v xml:space="preserve"> </v>
      </c>
    </row>
    <row r="51" spans="1:2" ht="12.75" customHeight="1">
      <c r="A51" s="3" t="str">
        <f>"   "&amp;Labels!B43</f>
        <v xml:space="preserve">   Accomplishments</v>
      </c>
      <c r="B51" s="55"/>
    </row>
    <row r="52" spans="1:2" ht="12.75" customHeight="1">
      <c r="A52" s="4" t="str">
        <f>"      "&amp;Labels!B44</f>
        <v xml:space="preserve">      Assigned Contributions</v>
      </c>
      <c r="B52" s="73" t="str">
        <f>'Inputs - Candidates'!G193</f>
        <v xml:space="preserve"> </v>
      </c>
    </row>
    <row r="53" spans="1:2" ht="12.75" customHeight="1">
      <c r="A53" s="4" t="str">
        <f>"      "&amp;Labels!B45</f>
        <v xml:space="preserve">      Original Contributions</v>
      </c>
      <c r="B53" s="73" t="str">
        <f>'Inputs - Candidates'!G194</f>
        <v xml:space="preserve"> </v>
      </c>
    </row>
    <row r="54" spans="1:2" ht="12.75" customHeight="1">
      <c r="A54" s="4" t="str">
        <f>"      "&amp;Labels!B46</f>
        <v xml:space="preserve">      Outstanding Contributions</v>
      </c>
      <c r="B54" s="73" t="str">
        <f>'Inputs - Candidates'!G195</f>
        <v xml:space="preserve"> </v>
      </c>
    </row>
    <row r="55" spans="1:2" ht="12.75" customHeight="1">
      <c r="A55" s="3" t="str">
        <f>"   "&amp;Labels!B47</f>
        <v xml:space="preserve">   Team Style</v>
      </c>
      <c r="B55" s="55"/>
    </row>
    <row r="56" spans="1:2" ht="12.75" customHeight="1">
      <c r="A56" s="4" t="str">
        <f>"      "&amp;Labels!B48</f>
        <v xml:space="preserve">      Works well with Others</v>
      </c>
      <c r="B56" s="73" t="str">
        <f>'Inputs - Candidates'!G197</f>
        <v xml:space="preserve"> </v>
      </c>
    </row>
    <row r="57" spans="1:2" ht="12.75" customHeight="1">
      <c r="A57" s="4" t="str">
        <f>"      "&amp;Labels!B49</f>
        <v xml:space="preserve">      Accepts Conflict of Ideas</v>
      </c>
      <c r="B57" s="73" t="str">
        <f>'Inputs - Candidates'!G198</f>
        <v xml:space="preserve"> </v>
      </c>
    </row>
    <row r="58" spans="1:2" ht="12.75" customHeight="1">
      <c r="A58" s="4" t="str">
        <f>"      "&amp;Labels!B50</f>
        <v xml:space="preserve">      Manages Conflict of People</v>
      </c>
      <c r="B58" s="73" t="str">
        <f>'Inputs - Candidates'!G199</f>
        <v xml:space="preserve"> </v>
      </c>
    </row>
    <row r="59" spans="1:2" ht="12.75" customHeight="1">
      <c r="A59" s="4" t="str">
        <f>"      "&amp;Labels!B51</f>
        <v xml:space="preserve">      Accepts Valid Criticism</v>
      </c>
      <c r="B59" s="73" t="str">
        <f>'Inputs - Candidates'!G200</f>
        <v xml:space="preserve"> </v>
      </c>
    </row>
    <row r="60" spans="1:2" ht="12.75" customHeight="1">
      <c r="A60" s="4" t="str">
        <f>"      "&amp;Labels!B52</f>
        <v xml:space="preserve">      Forms Own Opinions</v>
      </c>
      <c r="B60" s="73" t="str">
        <f>'Inputs - Candidates'!G201</f>
        <v xml:space="preserve"> </v>
      </c>
    </row>
    <row r="61" spans="1:2" ht="12.75" customHeight="1">
      <c r="A61" s="4" t="str">
        <f>"      "&amp;Labels!B53</f>
        <v xml:space="preserve">      Leadership</v>
      </c>
      <c r="B61" s="73" t="str">
        <f>'Inputs - Candidates'!G202</f>
        <v xml:space="preserve"> </v>
      </c>
    </row>
    <row r="62" spans="1:2" ht="12.75" customHeight="1">
      <c r="A62" s="3" t="str">
        <f>"   "&amp;Labels!B54</f>
        <v xml:space="preserve">   Basic Competencies</v>
      </c>
      <c r="B62" s="55"/>
    </row>
    <row r="63" spans="1:2" ht="12.75" customHeight="1">
      <c r="A63" s="4" t="str">
        <f>"      "&amp;Labels!B55</f>
        <v xml:space="preserve">      Sense of Fairness</v>
      </c>
      <c r="B63" s="73" t="str">
        <f>'Inputs - Candidates'!G204</f>
        <v xml:space="preserve"> </v>
      </c>
    </row>
    <row r="64" spans="1:2" ht="12.75" customHeight="1">
      <c r="A64" s="4" t="str">
        <f>"      "&amp;Labels!B56</f>
        <v xml:space="preserve">      Cognitive Ability</v>
      </c>
      <c r="B64" s="73" t="str">
        <f>'Inputs - Candidates'!G205</f>
        <v xml:space="preserve"> </v>
      </c>
    </row>
    <row r="65" spans="1:2" ht="12.75" customHeight="1">
      <c r="A65" s="3" t="str">
        <f>"   "&amp;Labels!B57</f>
        <v xml:space="preserve">   Compensation</v>
      </c>
      <c r="B65" s="74" t="str">
        <f>'Inputs - Candidates'!G206</f>
        <v xml:space="preserve"> </v>
      </c>
    </row>
    <row r="66" spans="1:2" ht="12.75" customHeight="1">
      <c r="A66" s="5" t="str">
        <f>"   "&amp;Labels!B58</f>
        <v xml:space="preserve">   Location</v>
      </c>
      <c r="B66" s="75" t="str">
        <f>'Inputs - Candidates'!G207</f>
        <v xml:space="preserve"> </v>
      </c>
    </row>
  </sheetData>
  <mergeCells count="5">
    <mergeCell ref="A1:C1"/>
    <mergeCell ref="A2:C2"/>
    <mergeCell ref="A3:C3"/>
    <mergeCell ref="A4:C4"/>
    <mergeCell ref="A5:B5"/>
  </mergeCells>
  <pageMargins left="0.25" right="0.25" top="0.5" bottom="0.5" header="0.5" footer="0.5"/>
  <pageSetup paperSize="9" fitToHeight="32767" orientation="landscape" horizontalDpi="0" verticalDpi="0" copies="0"/>
  <headerFooter alignWithMargins="0"/>
  <legacyDrawing r:id="rId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E39"/>
  <sheetViews>
    <sheetView zoomScaleNormal="100" workbookViewId="0"/>
  </sheetViews>
  <sheetFormatPr defaultRowHeight="12.75" customHeight="1"/>
  <cols>
    <col min="1" max="1" width="26.5703125" customWidth="1"/>
    <col min="2" max="2" width="25.28515625" customWidth="1"/>
    <col min="3" max="3" width="15.85546875" customWidth="1"/>
    <col min="4" max="4" width="8" customWidth="1"/>
    <col min="5" max="5" width="43.5703125"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"Formulas"&amp;" "&amp;""</f>
        <v xml:space="preserve">Formulas </v>
      </c>
      <c r="B3" s="141"/>
      <c r="C3" s="141"/>
    </row>
    <row r="4" spans="1:5" ht="12.75" customHeight="1">
      <c r="A4" s="141" t="str">
        <f>""</f>
        <v/>
      </c>
      <c r="B4" s="141"/>
      <c r="C4" s="141"/>
    </row>
    <row r="5" spans="1:5" ht="12.75" customHeight="1">
      <c r="A5" s="76" t="s">
        <v>64</v>
      </c>
      <c r="B5" s="76" t="s">
        <v>92</v>
      </c>
      <c r="C5" s="76" t="s">
        <v>82</v>
      </c>
      <c r="D5" s="76"/>
      <c r="E5" s="76" t="s">
        <v>166</v>
      </c>
    </row>
    <row r="6" spans="1:5" ht="12.75" customHeight="1">
      <c r="A6" s="77" t="s">
        <v>158</v>
      </c>
      <c r="B6" s="77" t="str">
        <f>Labels!B6</f>
        <v>Summary Rating</v>
      </c>
      <c r="C6" s="78" t="s">
        <v>114</v>
      </c>
      <c r="D6" s="79" t="s">
        <v>146</v>
      </c>
      <c r="E6" s="80" t="s">
        <v>26</v>
      </c>
    </row>
    <row r="7" spans="1:5" ht="12.75" customHeight="1">
      <c r="A7" s="81"/>
      <c r="B7" s="81"/>
      <c r="C7" s="82"/>
      <c r="D7" s="83"/>
      <c r="E7" s="84"/>
    </row>
    <row r="8" spans="1:5" ht="12.75" customHeight="1">
      <c r="A8" s="77" t="s">
        <v>89</v>
      </c>
      <c r="B8" s="77" t="str">
        <f>Labels!B7</f>
        <v>Candidate Detail Ratings</v>
      </c>
      <c r="C8" s="78" t="s">
        <v>85</v>
      </c>
      <c r="D8" s="79" t="s">
        <v>146</v>
      </c>
      <c r="E8" s="80" t="s">
        <v>184</v>
      </c>
    </row>
    <row r="9" spans="1:5" ht="12.75" customHeight="1">
      <c r="A9" s="77"/>
      <c r="B9" s="77"/>
      <c r="C9" s="78"/>
      <c r="D9" s="79" t="s">
        <v>102</v>
      </c>
      <c r="E9" s="80" t="s">
        <v>37</v>
      </c>
    </row>
    <row r="10" spans="1:5" ht="12.75" customHeight="1">
      <c r="A10" s="81"/>
      <c r="B10" s="81"/>
      <c r="C10" s="82"/>
      <c r="D10" s="83"/>
      <c r="E10" s="84"/>
    </row>
    <row r="11" spans="1:5" ht="12.75" customHeight="1">
      <c r="A11" s="77" t="s">
        <v>184</v>
      </c>
      <c r="B11" s="77" t="str">
        <f>Labels!B8</f>
        <v>Ratings</v>
      </c>
      <c r="C11" s="78"/>
      <c r="D11" s="79"/>
      <c r="E11" s="80"/>
    </row>
    <row r="12" spans="1:5" ht="12.75" customHeight="1">
      <c r="A12" s="81"/>
      <c r="B12" s="81"/>
      <c r="C12" s="82"/>
      <c r="D12" s="83"/>
      <c r="E12" s="84"/>
    </row>
    <row r="13" spans="1:5" ht="12.75" customHeight="1">
      <c r="A13" s="77" t="s">
        <v>133</v>
      </c>
      <c r="B13" s="77" t="str">
        <f>Labels!B9</f>
        <v>Quality Points</v>
      </c>
      <c r="C13" s="78" t="s">
        <v>147</v>
      </c>
      <c r="D13" s="79" t="s">
        <v>146</v>
      </c>
      <c r="E13" s="80" t="s">
        <v>130</v>
      </c>
    </row>
    <row r="14" spans="1:5" ht="12.75" customHeight="1">
      <c r="A14" s="81"/>
      <c r="B14" s="81"/>
      <c r="C14" s="82"/>
      <c r="D14" s="83"/>
      <c r="E14" s="84"/>
    </row>
    <row r="15" spans="1:5" ht="12.75" customHeight="1">
      <c r="A15" s="77" t="s">
        <v>62</v>
      </c>
      <c r="B15" s="77" t="str">
        <f>Labels!B10</f>
        <v>Comments</v>
      </c>
      <c r="C15" s="78"/>
      <c r="D15" s="79"/>
      <c r="E15" s="80"/>
    </row>
    <row r="16" spans="1:5" ht="12.75" customHeight="1">
      <c r="A16" s="81"/>
      <c r="B16" s="81"/>
      <c r="C16" s="82"/>
      <c r="D16" s="83"/>
      <c r="E16" s="84"/>
    </row>
    <row r="17" spans="1:5" ht="12.75" customHeight="1">
      <c r="A17" s="77" t="s">
        <v>12</v>
      </c>
      <c r="B17" s="77" t="str">
        <f>Labels!B11</f>
        <v>Criteria Description</v>
      </c>
      <c r="C17" s="78"/>
      <c r="D17" s="79"/>
      <c r="E17" s="80"/>
    </row>
    <row r="18" spans="1:5" ht="12.75" customHeight="1">
      <c r="A18" s="81"/>
      <c r="B18" s="81"/>
      <c r="C18" s="82"/>
      <c r="D18" s="83"/>
      <c r="E18" s="84"/>
    </row>
    <row r="19" spans="1:5" ht="12.75" customHeight="1">
      <c r="A19" s="77" t="s">
        <v>93</v>
      </c>
      <c r="B19" s="77" t="str">
        <f>Labels!B12</f>
        <v>Last Updated</v>
      </c>
      <c r="C19" s="78"/>
      <c r="D19" s="79"/>
      <c r="E19" s="80"/>
    </row>
    <row r="20" spans="1:5" ht="12.75" customHeight="1">
      <c r="A20" s="81"/>
      <c r="B20" s="81"/>
      <c r="C20" s="82"/>
      <c r="D20" s="83"/>
      <c r="E20" s="84"/>
    </row>
    <row r="21" spans="1:5" ht="12.75" customHeight="1">
      <c r="A21" s="77" t="s">
        <v>30</v>
      </c>
      <c r="B21" s="77" t="str">
        <f>Labels!B13</f>
        <v>Dummy Weights</v>
      </c>
      <c r="C21" s="78" t="s">
        <v>24</v>
      </c>
      <c r="D21" s="79" t="s">
        <v>146</v>
      </c>
      <c r="E21" s="80" t="s">
        <v>136</v>
      </c>
    </row>
    <row r="22" spans="1:5" ht="12.75" customHeight="1">
      <c r="A22" s="81"/>
      <c r="B22" s="81"/>
      <c r="C22" s="82"/>
      <c r="D22" s="83"/>
      <c r="E22" s="84"/>
    </row>
    <row r="23" spans="1:5" ht="12.75" customHeight="1">
      <c r="A23" s="77" t="s">
        <v>137</v>
      </c>
      <c r="B23" s="77" t="str">
        <f>Labels!B14</f>
        <v>Hiring Department</v>
      </c>
      <c r="C23" s="78"/>
      <c r="D23" s="79"/>
      <c r="E23" s="80"/>
    </row>
    <row r="24" spans="1:5" ht="12.75" customHeight="1">
      <c r="A24" s="81"/>
      <c r="B24" s="81"/>
      <c r="C24" s="82"/>
      <c r="D24" s="83"/>
      <c r="E24" s="84"/>
    </row>
    <row r="25" spans="1:5" ht="12.75" customHeight="1">
      <c r="A25" s="77" t="s">
        <v>14</v>
      </c>
      <c r="B25" s="77" t="str">
        <f>Labels!B15</f>
        <v>Hiring Manager</v>
      </c>
      <c r="C25" s="78"/>
      <c r="D25" s="79"/>
      <c r="E25" s="80"/>
    </row>
    <row r="26" spans="1:5" ht="12.75" customHeight="1">
      <c r="A26" s="81"/>
      <c r="B26" s="81"/>
      <c r="C26" s="82"/>
      <c r="D26" s="83"/>
      <c r="E26" s="84"/>
    </row>
    <row r="27" spans="1:5" ht="12.75" customHeight="1">
      <c r="A27" s="77" t="s">
        <v>66</v>
      </c>
      <c r="B27" s="77" t="str">
        <f>Labels!B16</f>
        <v>Position Title</v>
      </c>
      <c r="C27" s="78"/>
      <c r="D27" s="79"/>
      <c r="E27" s="80"/>
    </row>
    <row r="28" spans="1:5" ht="12.75" customHeight="1">
      <c r="A28" s="81"/>
      <c r="B28" s="81"/>
      <c r="C28" s="82"/>
      <c r="D28" s="83"/>
      <c r="E28" s="84"/>
    </row>
    <row r="29" spans="1:5" ht="12.75" customHeight="1">
      <c r="A29" s="77" t="s">
        <v>3</v>
      </c>
      <c r="B29" s="77" t="str">
        <f>Labels!B17</f>
        <v>Position Type (one 1, others 0)</v>
      </c>
      <c r="C29" s="78" t="s">
        <v>186</v>
      </c>
      <c r="D29" s="79" t="s">
        <v>146</v>
      </c>
      <c r="E29" s="80" t="s">
        <v>90</v>
      </c>
    </row>
    <row r="30" spans="1:5" ht="12.75" customHeight="1">
      <c r="A30" s="81"/>
      <c r="B30" s="81"/>
      <c r="C30" s="82"/>
      <c r="D30" s="83"/>
      <c r="E30" s="84"/>
    </row>
    <row r="31" spans="1:5" ht="12.75" customHeight="1">
      <c r="A31" s="77" t="s">
        <v>195</v>
      </c>
      <c r="B31" s="77" t="str">
        <f>Labels!B18</f>
        <v>Probability Accept</v>
      </c>
      <c r="C31" s="78"/>
      <c r="D31" s="79"/>
      <c r="E31" s="80"/>
    </row>
    <row r="32" spans="1:5" ht="12.75" customHeight="1">
      <c r="A32" s="81"/>
      <c r="B32" s="81"/>
      <c r="C32" s="82"/>
      <c r="D32" s="83"/>
      <c r="E32" s="84"/>
    </row>
    <row r="33" spans="1:5" ht="12.75" customHeight="1">
      <c r="A33" s="77" t="s">
        <v>109</v>
      </c>
      <c r="B33" s="77" t="str">
        <f>Labels!B19</f>
        <v>General Weights (&gt;=0)</v>
      </c>
      <c r="C33" s="78"/>
      <c r="D33" s="79"/>
      <c r="E33" s="80"/>
    </row>
    <row r="34" spans="1:5" ht="12.75" customHeight="1">
      <c r="A34" s="81"/>
      <c r="B34" s="81"/>
      <c r="C34" s="82"/>
      <c r="D34" s="83"/>
      <c r="E34" s="84"/>
    </row>
    <row r="35" spans="1:5" ht="12.75" customHeight="1">
      <c r="A35" s="77" t="s">
        <v>126</v>
      </c>
      <c r="B35" s="77" t="str">
        <f>Labels!B20</f>
        <v>General Normalized Weights</v>
      </c>
      <c r="C35" s="78" t="s">
        <v>188</v>
      </c>
      <c r="D35" s="79" t="s">
        <v>102</v>
      </c>
      <c r="E35" s="80" t="s">
        <v>164</v>
      </c>
    </row>
    <row r="36" spans="1:5" ht="12.75" customHeight="1">
      <c r="A36" s="81"/>
      <c r="B36" s="81"/>
      <c r="C36" s="82"/>
      <c r="D36" s="83"/>
      <c r="E36" s="84"/>
    </row>
    <row r="37" spans="1:5" ht="12.75" customHeight="1">
      <c r="A37" s="77" t="s">
        <v>13</v>
      </c>
      <c r="B37" s="77" t="str">
        <f>Labels!B21</f>
        <v>Input Weights (&gt;=0)</v>
      </c>
      <c r="C37" s="78" t="s">
        <v>0</v>
      </c>
      <c r="D37" s="79" t="s">
        <v>146</v>
      </c>
      <c r="E37" s="80" t="s">
        <v>2</v>
      </c>
    </row>
    <row r="38" spans="1:5" ht="12.75" customHeight="1">
      <c r="A38" s="81"/>
      <c r="B38" s="81"/>
      <c r="C38" s="82"/>
      <c r="D38" s="83"/>
      <c r="E38" s="84"/>
    </row>
    <row r="39" spans="1:5" ht="12.75" customHeight="1">
      <c r="A39" s="77" t="s">
        <v>138</v>
      </c>
      <c r="B39" s="77" t="str">
        <f>Labels!B22</f>
        <v>Normalized Weights</v>
      </c>
      <c r="C39" s="78" t="s">
        <v>0</v>
      </c>
      <c r="D39" s="79" t="s">
        <v>102</v>
      </c>
      <c r="E39" s="80" t="s">
        <v>120</v>
      </c>
    </row>
  </sheetData>
  <mergeCells count="4">
    <mergeCell ref="A1:C1"/>
    <mergeCell ref="A2:C2"/>
    <mergeCell ref="A3:C3"/>
    <mergeCell ref="A4:C4"/>
  </mergeCells>
  <pageMargins left="0.25" right="0.25" top="0.5" bottom="0.5" header="0.5" footer="0.5"/>
  <pageSetup paperSize="9" fitToHeight="32767" orientation="landscape" horizontalDpi="0" verticalDpi="0" copies="0"/>
  <headerFooter alignWithMargins="0"/>
  <legacyDrawing r:id="rId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G36"/>
  <sheetViews>
    <sheetView zoomScaleNormal="100" workbookViewId="0"/>
  </sheetViews>
  <sheetFormatPr defaultRowHeight="12.75" customHeight="1"/>
  <sheetData>
    <row r="1" spans="1:7" ht="12.75" customHeight="1">
      <c r="A1" s="141" t="str">
        <f>"Employment Candidates"</f>
        <v>Employment Candidates</v>
      </c>
      <c r="B1" s="141"/>
      <c r="C1" s="141"/>
    </row>
    <row r="2" spans="1:7" ht="12.75" customHeight="1">
      <c r="A2" s="141" t="str">
        <f>"Position Title: "&amp;'Open Position'!B7</f>
        <v>Position Title: Marketing Manager</v>
      </c>
      <c r="B2" s="141"/>
      <c r="C2" s="141"/>
    </row>
    <row r="3" spans="1:7" ht="12.75" customHeight="1">
      <c r="A3" s="141" t="str">
        <f>"(Intermediate Computations)"&amp;" "&amp;""</f>
        <v xml:space="preserve">(Intermediate Computations) </v>
      </c>
      <c r="B3" s="141"/>
      <c r="C3" s="141"/>
    </row>
    <row r="4" spans="1:7" ht="12.75" customHeight="1">
      <c r="A4" s="141" t="str">
        <f>""</f>
        <v/>
      </c>
      <c r="B4" s="141"/>
      <c r="C4" s="141"/>
    </row>
    <row r="5" spans="1:7" ht="12.75" customHeight="1">
      <c r="A5" s="1" t="str">
        <f>"Cand_Summary_Rating_1"</f>
        <v>Cand_Summary_Rating_1</v>
      </c>
    </row>
    <row r="6" spans="1:7" ht="12.75" customHeight="1">
      <c r="A6" s="85" t="str">
        <f>Labels!D34</f>
        <v>Criteria</v>
      </c>
      <c r="B6" s="6" t="str">
        <f>Labels!B26</f>
        <v>Susan</v>
      </c>
      <c r="C6" s="7" t="str">
        <f>Labels!B27</f>
        <v>Tom</v>
      </c>
      <c r="D6" s="7" t="str">
        <f>Labels!B28</f>
        <v>Karen</v>
      </c>
      <c r="E6" s="7" t="str">
        <f>Labels!B29</f>
        <v>George</v>
      </c>
      <c r="F6" s="7" t="str">
        <f>Labels!B30</f>
        <v>Armand</v>
      </c>
      <c r="G6" s="8" t="str">
        <f>Labels!B31</f>
        <v>Zelda</v>
      </c>
    </row>
    <row r="7" spans="1:7" ht="12.75" customHeight="1">
      <c r="A7" s="2" t="str">
        <f>Labels!B34</f>
        <v>Experience</v>
      </c>
      <c r="B7" s="86"/>
      <c r="C7" s="86"/>
      <c r="D7" s="86"/>
      <c r="E7" s="86"/>
      <c r="F7" s="86"/>
      <c r="G7" s="87"/>
    </row>
    <row r="8" spans="1:7" ht="12.75" customHeight="1">
      <c r="A8" s="3" t="str">
        <f>"   "&amp;Labels!B35</f>
        <v xml:space="preserve">   Industry</v>
      </c>
      <c r="B8" s="88">
        <f>'Inputs - Candidates'!B54*'Open Position'!E20</f>
        <v>9.6774193548387094E-2</v>
      </c>
      <c r="C8" s="88">
        <f>'Inputs - Candidates'!B80*'Open Position'!E20</f>
        <v>4.8387096774193547E-2</v>
      </c>
      <c r="D8" s="88">
        <f>'Inputs - Candidates'!B106*'Open Position'!E20</f>
        <v>8.0645161290322578E-2</v>
      </c>
      <c r="E8" s="88">
        <f>'Inputs - Candidates'!B132*'Open Position'!E20</f>
        <v>8.0645161290322578E-2</v>
      </c>
      <c r="F8" s="88">
        <f>'Inputs - Candidates'!B158*'Open Position'!E20</f>
        <v>4.8387096774193547E-2</v>
      </c>
      <c r="G8" s="89">
        <f>'Inputs - Candidates'!B184*'Open Position'!E20</f>
        <v>9.6774193548387094E-2</v>
      </c>
    </row>
    <row r="9" spans="1:7" ht="12.75" customHeight="1">
      <c r="A9" s="3" t="str">
        <f>"   "&amp;Labels!B36</f>
        <v xml:space="preserve">   Functional Focus</v>
      </c>
      <c r="B9" s="88">
        <f>'Inputs - Candidates'!B55*'Open Position'!E21</f>
        <v>9.6774193548387094E-2</v>
      </c>
      <c r="C9" s="88">
        <f>'Inputs - Candidates'!B81*'Open Position'!E21</f>
        <v>4.8387096774193547E-2</v>
      </c>
      <c r="D9" s="88">
        <f>'Inputs - Candidates'!B107*'Open Position'!E21</f>
        <v>8.0645161290322578E-2</v>
      </c>
      <c r="E9" s="88">
        <f>'Inputs - Candidates'!B133*'Open Position'!E21</f>
        <v>8.0645161290322578E-2</v>
      </c>
      <c r="F9" s="88">
        <f>'Inputs - Candidates'!B159*'Open Position'!E21</f>
        <v>8.0645161290322578E-2</v>
      </c>
      <c r="G9" s="89">
        <f>'Inputs - Candidates'!B185*'Open Position'!E21</f>
        <v>6.4516129032258063E-2</v>
      </c>
    </row>
    <row r="10" spans="1:7" ht="12.75" customHeight="1">
      <c r="A10" s="3" t="str">
        <f>"   "&amp;Labels!B37</f>
        <v xml:space="preserve">   Functional Breadth</v>
      </c>
      <c r="B10" s="88">
        <f>'Inputs - Candidates'!B56*'Open Position'!E22</f>
        <v>0</v>
      </c>
      <c r="C10" s="88">
        <f>'Inputs - Candidates'!B82*'Open Position'!E22</f>
        <v>0</v>
      </c>
      <c r="D10" s="88">
        <f>'Inputs - Candidates'!B108*'Open Position'!E22</f>
        <v>0</v>
      </c>
      <c r="E10" s="88">
        <f>'Inputs - Candidates'!B134*'Open Position'!E22</f>
        <v>0</v>
      </c>
      <c r="F10" s="88">
        <f>'Inputs - Candidates'!B160*'Open Position'!E22</f>
        <v>0</v>
      </c>
      <c r="G10" s="89">
        <f>'Inputs - Candidates'!B186*'Open Position'!E22</f>
        <v>0</v>
      </c>
    </row>
    <row r="11" spans="1:7" ht="12.75" customHeight="1">
      <c r="A11" s="3" t="str">
        <f>"   "&amp;Labels!B38</f>
        <v xml:space="preserve">   Job Scope</v>
      </c>
      <c r="B11" s="88">
        <f>'Inputs - Candidates'!B57*'Open Position'!E23</f>
        <v>8.0645161290322578E-2</v>
      </c>
      <c r="C11" s="88">
        <f>'Inputs - Candidates'!B83*'Open Position'!E23</f>
        <v>3.2258064516129031E-2</v>
      </c>
      <c r="D11" s="88">
        <f>'Inputs - Candidates'!B109*'Open Position'!E23</f>
        <v>0.12903225806451613</v>
      </c>
      <c r="E11" s="88">
        <f>'Inputs - Candidates'!B135*'Open Position'!E23</f>
        <v>6.4516129032258063E-2</v>
      </c>
      <c r="F11" s="88">
        <f>'Inputs - Candidates'!B161*'Open Position'!E23</f>
        <v>4.8387096774193547E-2</v>
      </c>
      <c r="G11" s="89">
        <f>'Inputs - Candidates'!B187*'Open Position'!E23</f>
        <v>6.4516129032258063E-2</v>
      </c>
    </row>
    <row r="12" spans="1:7" ht="12.75" customHeight="1">
      <c r="A12" s="3" t="str">
        <f>"   "&amp;Labels!B39</f>
        <v xml:space="preserve">   Job Progression</v>
      </c>
      <c r="B12" s="88">
        <f>'Inputs - Candidates'!B58*'Open Position'!E24</f>
        <v>0</v>
      </c>
      <c r="C12" s="88">
        <f>'Inputs - Candidates'!B84*'Open Position'!E24</f>
        <v>0</v>
      </c>
      <c r="D12" s="88">
        <f>'Inputs - Candidates'!B110*'Open Position'!E24</f>
        <v>0</v>
      </c>
      <c r="E12" s="88">
        <f>'Inputs - Candidates'!B136*'Open Position'!E24</f>
        <v>0</v>
      </c>
      <c r="F12" s="88">
        <f>'Inputs - Candidates'!B162*'Open Position'!E24</f>
        <v>0</v>
      </c>
      <c r="G12" s="89">
        <f>'Inputs - Candidates'!B188*'Open Position'!E24</f>
        <v>0</v>
      </c>
    </row>
    <row r="13" spans="1:7" ht="12.75" customHeight="1">
      <c r="A13" s="3" t="str">
        <f>"   "&amp;Labels!B40</f>
        <v xml:space="preserve">   Inside/Outside Candidate</v>
      </c>
      <c r="B13" s="88">
        <f>'Inputs - Candidates'!B59*'Open Position'!E25</f>
        <v>9.6774193548387094E-2</v>
      </c>
      <c r="C13" s="88">
        <f>'Inputs - Candidates'!B85*'Open Position'!E25</f>
        <v>4.8387096774193547E-2</v>
      </c>
      <c r="D13" s="88">
        <f>'Inputs - Candidates'!B111*'Open Position'!E25</f>
        <v>8.0645161290322578E-2</v>
      </c>
      <c r="E13" s="88">
        <f>'Inputs - Candidates'!B137*'Open Position'!E25</f>
        <v>8.0645161290322578E-2</v>
      </c>
      <c r="F13" s="88">
        <f>'Inputs - Candidates'!B163*'Open Position'!E25</f>
        <v>6.4516129032258063E-2</v>
      </c>
      <c r="G13" s="89">
        <f>'Inputs - Candidates'!B189*'Open Position'!E25</f>
        <v>6.4516129032258063E-2</v>
      </c>
    </row>
    <row r="14" spans="1:7" ht="12.75" customHeight="1">
      <c r="A14" s="3" t="str">
        <f>"   "&amp;Labels!B41</f>
        <v xml:space="preserve">   Education - Professional</v>
      </c>
      <c r="B14" s="88">
        <f>'Inputs - Candidates'!B60*'Open Position'!E26</f>
        <v>0.4838709677419355</v>
      </c>
      <c r="C14" s="88">
        <f>'Inputs - Candidates'!B86*'Open Position'!E26</f>
        <v>0.24193548387096775</v>
      </c>
      <c r="D14" s="88">
        <f>'Inputs - Candidates'!B112*'Open Position'!E26</f>
        <v>0.40322580645161288</v>
      </c>
      <c r="E14" s="88">
        <f>'Inputs - Candidates'!B138*'Open Position'!E26</f>
        <v>0.40322580645161288</v>
      </c>
      <c r="F14" s="88">
        <f>'Inputs - Candidates'!B164*'Open Position'!E26</f>
        <v>0.24193548387096775</v>
      </c>
      <c r="G14" s="89">
        <f>'Inputs - Candidates'!B190*'Open Position'!E26</f>
        <v>0.32258064516129031</v>
      </c>
    </row>
    <row r="15" spans="1:7" ht="12.75" customHeight="1">
      <c r="A15" s="3" t="str">
        <f>"   "&amp;Labels!B42</f>
        <v xml:space="preserve">   Education - Breadth</v>
      </c>
      <c r="B15" s="88">
        <f>'Inputs - Candidates'!B61*'Open Position'!E27</f>
        <v>0.29032258064516125</v>
      </c>
      <c r="C15" s="88">
        <f>'Inputs - Candidates'!B87*'Open Position'!E27</f>
        <v>0.14516129032258063</v>
      </c>
      <c r="D15" s="88">
        <f>'Inputs - Candidates'!B113*'Open Position'!E27</f>
        <v>0.24193548387096775</v>
      </c>
      <c r="E15" s="88">
        <f>'Inputs - Candidates'!B139*'Open Position'!E27</f>
        <v>0.24193548387096775</v>
      </c>
      <c r="F15" s="88">
        <f>'Inputs - Candidates'!B165*'Open Position'!E27</f>
        <v>0.14516129032258063</v>
      </c>
      <c r="G15" s="89">
        <f>'Inputs - Candidates'!B191*'Open Position'!E27</f>
        <v>0.19354838709677419</v>
      </c>
    </row>
    <row r="16" spans="1:7" ht="12.75" customHeight="1">
      <c r="A16" s="90" t="str">
        <f>"   "&amp;Labels!C34</f>
        <v xml:space="preserve">   Subtotal</v>
      </c>
      <c r="B16" s="91">
        <f t="shared" ref="B16:G16" si="0">SUM(B8:B15)</f>
        <v>1.1451612903225805</v>
      </c>
      <c r="C16" s="91">
        <f t="shared" si="0"/>
        <v>0.56451612903225801</v>
      </c>
      <c r="D16" s="91">
        <f t="shared" si="0"/>
        <v>1.0161290322580645</v>
      </c>
      <c r="E16" s="91">
        <f t="shared" si="0"/>
        <v>0.95161290322580649</v>
      </c>
      <c r="F16" s="91">
        <f t="shared" si="0"/>
        <v>0.62903225806451613</v>
      </c>
      <c r="G16" s="92">
        <f t="shared" si="0"/>
        <v>0.80645161290322576</v>
      </c>
    </row>
    <row r="17" spans="1:7" ht="12.75" customHeight="1">
      <c r="A17" s="90" t="str">
        <f>Labels!B43</f>
        <v>Accomplishments</v>
      </c>
      <c r="B17" s="91"/>
      <c r="C17" s="91"/>
      <c r="D17" s="91"/>
      <c r="E17" s="91"/>
      <c r="F17" s="91"/>
      <c r="G17" s="92"/>
    </row>
    <row r="18" spans="1:7" ht="12.75" customHeight="1">
      <c r="A18" s="3" t="str">
        <f>"   "&amp;Labels!B44</f>
        <v xml:space="preserve">   Assigned Contributions</v>
      </c>
      <c r="B18" s="88">
        <f>'Inputs - Candidates'!B63*'Open Position'!E30</f>
        <v>0.32258064516129031</v>
      </c>
      <c r="C18" s="88">
        <f>'Inputs - Candidates'!B89*'Open Position'!E30</f>
        <v>0.25806451612903225</v>
      </c>
      <c r="D18" s="88">
        <f>'Inputs - Candidates'!B115*'Open Position'!E30</f>
        <v>0.12903225806451613</v>
      </c>
      <c r="E18" s="88">
        <f>'Inputs - Candidates'!B141*'Open Position'!E30</f>
        <v>0.25806451612903225</v>
      </c>
      <c r="F18" s="88">
        <f>'Inputs - Candidates'!B167*'Open Position'!E30</f>
        <v>0.32258064516129031</v>
      </c>
      <c r="G18" s="89">
        <f>'Inputs - Candidates'!B193*'Open Position'!E30</f>
        <v>0.12903225806451613</v>
      </c>
    </row>
    <row r="19" spans="1:7" ht="12.75" customHeight="1">
      <c r="A19" s="3" t="str">
        <f>"   "&amp;Labels!B45</f>
        <v xml:space="preserve">   Original Contributions</v>
      </c>
      <c r="B19" s="88">
        <f>'Inputs - Candidates'!B64*'Open Position'!E31</f>
        <v>0.16129032258064516</v>
      </c>
      <c r="C19" s="88">
        <f>'Inputs - Candidates'!B90*'Open Position'!E31</f>
        <v>0.16129032258064516</v>
      </c>
      <c r="D19" s="88">
        <f>'Inputs - Candidates'!B116*'Open Position'!E31</f>
        <v>0.19354838709677419</v>
      </c>
      <c r="E19" s="88">
        <f>'Inputs - Candidates'!B142*'Open Position'!E31</f>
        <v>6.4516129032258063E-2</v>
      </c>
      <c r="F19" s="88">
        <f>'Inputs - Candidates'!B168*'Open Position'!E31</f>
        <v>9.6774193548387094E-2</v>
      </c>
      <c r="G19" s="89">
        <f>'Inputs - Candidates'!B194*'Open Position'!E31</f>
        <v>0.16129032258064516</v>
      </c>
    </row>
    <row r="20" spans="1:7" ht="12.75" customHeight="1">
      <c r="A20" s="3" t="str">
        <f>"   "&amp;Labels!B46</f>
        <v xml:space="preserve">   Outstanding Contributions</v>
      </c>
      <c r="B20" s="88">
        <f>'Inputs - Candidates'!B65*'Open Position'!E32</f>
        <v>0.40322580645161288</v>
      </c>
      <c r="C20" s="88">
        <f>'Inputs - Candidates'!B91*'Open Position'!E32</f>
        <v>0.24193548387096775</v>
      </c>
      <c r="D20" s="88">
        <f>'Inputs - Candidates'!B117*'Open Position'!E32</f>
        <v>0.32258064516129031</v>
      </c>
      <c r="E20" s="88">
        <f>'Inputs - Candidates'!B143*'Open Position'!E32</f>
        <v>0.16129032258064516</v>
      </c>
      <c r="F20" s="88">
        <f>'Inputs - Candidates'!B169*'Open Position'!E32</f>
        <v>0.24193548387096775</v>
      </c>
      <c r="G20" s="89">
        <f>'Inputs - Candidates'!B195*'Open Position'!E32</f>
        <v>0.32258064516129031</v>
      </c>
    </row>
    <row r="21" spans="1:7" ht="12.75" customHeight="1">
      <c r="A21" s="90" t="str">
        <f>"   "&amp;Labels!C43</f>
        <v xml:space="preserve">   Subtotal</v>
      </c>
      <c r="B21" s="91">
        <f t="shared" ref="B21:G21" si="1">SUM(B18:B20)</f>
        <v>0.88709677419354838</v>
      </c>
      <c r="C21" s="91">
        <f t="shared" si="1"/>
        <v>0.66129032258064513</v>
      </c>
      <c r="D21" s="91">
        <f t="shared" si="1"/>
        <v>0.64516129032258063</v>
      </c>
      <c r="E21" s="91">
        <f t="shared" si="1"/>
        <v>0.4838709677419355</v>
      </c>
      <c r="F21" s="91">
        <f t="shared" si="1"/>
        <v>0.66129032258064513</v>
      </c>
      <c r="G21" s="92">
        <f t="shared" si="1"/>
        <v>0.61290322580645151</v>
      </c>
    </row>
    <row r="22" spans="1:7" ht="12.75" customHeight="1">
      <c r="A22" s="90" t="str">
        <f>Labels!B47</f>
        <v>Team Style</v>
      </c>
      <c r="B22" s="91"/>
      <c r="C22" s="91"/>
      <c r="D22" s="91"/>
      <c r="E22" s="91"/>
      <c r="F22" s="91"/>
      <c r="G22" s="92"/>
    </row>
    <row r="23" spans="1:7" ht="12.75" customHeight="1">
      <c r="A23" s="3" t="str">
        <f>"   "&amp;Labels!B48</f>
        <v xml:space="preserve">   Works well with Others</v>
      </c>
      <c r="B23" s="88">
        <f>'Inputs - Candidates'!B67*'Open Position'!E35</f>
        <v>0.40322580645161288</v>
      </c>
      <c r="C23" s="88">
        <f>'Inputs - Candidates'!B93*'Open Position'!E35</f>
        <v>0</v>
      </c>
      <c r="D23" s="88">
        <f>'Inputs - Candidates'!B119*'Open Position'!E35</f>
        <v>0.16129032258064516</v>
      </c>
      <c r="E23" s="88">
        <f>'Inputs - Candidates'!B145*'Open Position'!E35</f>
        <v>0.40322580645161288</v>
      </c>
      <c r="F23" s="88">
        <f>'Inputs - Candidates'!B171*'Open Position'!E35</f>
        <v>0.24193548387096775</v>
      </c>
      <c r="G23" s="89">
        <f>'Inputs - Candidates'!B197*'Open Position'!E35</f>
        <v>0.32258064516129031</v>
      </c>
    </row>
    <row r="24" spans="1:7" ht="12.75" customHeight="1">
      <c r="A24" s="3" t="str">
        <f>"   "&amp;Labels!B49</f>
        <v xml:space="preserve">   Accepts Conflict of Ideas</v>
      </c>
      <c r="B24" s="88">
        <f>'Inputs - Candidates'!B68*'Open Position'!E36</f>
        <v>0.24193548387096775</v>
      </c>
      <c r="C24" s="88">
        <f>'Inputs - Candidates'!B94*'Open Position'!E36</f>
        <v>0</v>
      </c>
      <c r="D24" s="88">
        <f>'Inputs - Candidates'!B120*'Open Position'!E36</f>
        <v>0.19354838709677419</v>
      </c>
      <c r="E24" s="88">
        <f>'Inputs - Candidates'!B146*'Open Position'!E36</f>
        <v>0.14516129032258063</v>
      </c>
      <c r="F24" s="88">
        <f>'Inputs - Candidates'!B172*'Open Position'!E36</f>
        <v>0.24193548387096775</v>
      </c>
      <c r="G24" s="89">
        <f>'Inputs - Candidates'!B198*'Open Position'!E36</f>
        <v>0.19354838709677419</v>
      </c>
    </row>
    <row r="25" spans="1:7" ht="12.75" customHeight="1">
      <c r="A25" s="3" t="str">
        <f>"   "&amp;Labels!B50</f>
        <v xml:space="preserve">   Manages Conflict of People</v>
      </c>
      <c r="B25" s="88">
        <f>'Inputs - Candidates'!B69*'Open Position'!E37</f>
        <v>0.24193548387096775</v>
      </c>
      <c r="C25" s="88">
        <f>'Inputs - Candidates'!B95*'Open Position'!E37</f>
        <v>0</v>
      </c>
      <c r="D25" s="88">
        <f>'Inputs - Candidates'!B121*'Open Position'!E37</f>
        <v>0.14516129032258063</v>
      </c>
      <c r="E25" s="88">
        <f>'Inputs - Candidates'!B147*'Open Position'!E37</f>
        <v>0.19354838709677419</v>
      </c>
      <c r="F25" s="88">
        <f>'Inputs - Candidates'!B173*'Open Position'!E37</f>
        <v>0.19354838709677419</v>
      </c>
      <c r="G25" s="89">
        <f>'Inputs - Candidates'!B199*'Open Position'!E37</f>
        <v>0.14516129032258063</v>
      </c>
    </row>
    <row r="26" spans="1:7" ht="12.75" customHeight="1">
      <c r="A26" s="3" t="str">
        <f>"   "&amp;Labels!B51</f>
        <v xml:space="preserve">   Accepts Valid Criticism</v>
      </c>
      <c r="B26" s="88">
        <f>'Inputs - Candidates'!B70*'Open Position'!E38</f>
        <v>0.40322580645161288</v>
      </c>
      <c r="C26" s="88">
        <f>'Inputs - Candidates'!B96*'Open Position'!E38</f>
        <v>0</v>
      </c>
      <c r="D26" s="88">
        <f>'Inputs - Candidates'!B122*'Open Position'!E38</f>
        <v>0.24193548387096775</v>
      </c>
      <c r="E26" s="88">
        <f>'Inputs - Candidates'!B148*'Open Position'!E38</f>
        <v>0.24193548387096775</v>
      </c>
      <c r="F26" s="88">
        <f>'Inputs - Candidates'!B174*'Open Position'!E38</f>
        <v>0.24193548387096775</v>
      </c>
      <c r="G26" s="89">
        <f>'Inputs - Candidates'!B200*'Open Position'!E38</f>
        <v>0.32258064516129031</v>
      </c>
    </row>
    <row r="27" spans="1:7" ht="12.75" customHeight="1">
      <c r="A27" s="3" t="str">
        <f>"   "&amp;Labels!B52</f>
        <v xml:space="preserve">   Forms Own Opinions</v>
      </c>
      <c r="B27" s="88">
        <f>'Inputs - Candidates'!B71*'Open Position'!E39</f>
        <v>0.24193548387096775</v>
      </c>
      <c r="C27" s="88">
        <f>'Inputs - Candidates'!B97*'Open Position'!E39</f>
        <v>0</v>
      </c>
      <c r="D27" s="88">
        <f>'Inputs - Candidates'!B123*'Open Position'!E39</f>
        <v>0.24193548387096775</v>
      </c>
      <c r="E27" s="88">
        <f>'Inputs - Candidates'!B149*'Open Position'!E39</f>
        <v>0.19354838709677419</v>
      </c>
      <c r="F27" s="88">
        <f>'Inputs - Candidates'!B175*'Open Position'!E39</f>
        <v>0.14516129032258063</v>
      </c>
      <c r="G27" s="89">
        <f>'Inputs - Candidates'!B201*'Open Position'!E39</f>
        <v>0.14516129032258063</v>
      </c>
    </row>
    <row r="28" spans="1:7" ht="12.75" customHeight="1">
      <c r="A28" s="3" t="str">
        <f>"   "&amp;Labels!B53</f>
        <v xml:space="preserve">   Leadership</v>
      </c>
      <c r="B28" s="88">
        <f>'Inputs - Candidates'!B72*'Open Position'!E40</f>
        <v>0.16129032258064516</v>
      </c>
      <c r="C28" s="88">
        <f>'Inputs - Candidates'!B98*'Open Position'!E40</f>
        <v>0</v>
      </c>
      <c r="D28" s="88">
        <f>'Inputs - Candidates'!B124*'Open Position'!E40</f>
        <v>0.12903225806451613</v>
      </c>
      <c r="E28" s="88">
        <f>'Inputs - Candidates'!B150*'Open Position'!E40</f>
        <v>9.6774193548387094E-2</v>
      </c>
      <c r="F28" s="88">
        <f>'Inputs - Candidates'!B176*'Open Position'!E40</f>
        <v>9.6774193548387094E-2</v>
      </c>
      <c r="G28" s="89">
        <f>'Inputs - Candidates'!B202*'Open Position'!E40</f>
        <v>0.12903225806451613</v>
      </c>
    </row>
    <row r="29" spans="1:7" ht="12.75" customHeight="1">
      <c r="A29" s="90" t="str">
        <f>"   "&amp;Labels!C47</f>
        <v xml:space="preserve">   Subtotal</v>
      </c>
      <c r="B29" s="91">
        <f t="shared" ref="B29:G29" si="2">SUM(B23:B28)</f>
        <v>1.6935483870967742</v>
      </c>
      <c r="C29" s="91">
        <f t="shared" si="2"/>
        <v>0</v>
      </c>
      <c r="D29" s="91">
        <f t="shared" si="2"/>
        <v>1.1129032258064515</v>
      </c>
      <c r="E29" s="91">
        <f t="shared" si="2"/>
        <v>1.2741935483870968</v>
      </c>
      <c r="F29" s="91">
        <f t="shared" si="2"/>
        <v>1.161290322580645</v>
      </c>
      <c r="G29" s="92">
        <f t="shared" si="2"/>
        <v>1.258064516129032</v>
      </c>
    </row>
    <row r="30" spans="1:7" ht="12.75" customHeight="1">
      <c r="A30" s="90" t="str">
        <f>Labels!B54</f>
        <v>Basic Competencies</v>
      </c>
      <c r="B30" s="91"/>
      <c r="C30" s="91"/>
      <c r="D30" s="91"/>
      <c r="E30" s="91"/>
      <c r="F30" s="91"/>
      <c r="G30" s="92"/>
    </row>
    <row r="31" spans="1:7" ht="12.75" customHeight="1">
      <c r="A31" s="3" t="str">
        <f>"   "&amp;Labels!B55</f>
        <v xml:space="preserve">   Sense of Fairness</v>
      </c>
      <c r="B31" s="88">
        <f>'Inputs - Candidates'!B74*'Open Position'!E43</f>
        <v>0.40322580645161288</v>
      </c>
      <c r="C31" s="88">
        <f>'Inputs - Candidates'!B100*'Open Position'!E43</f>
        <v>0.24193548387096775</v>
      </c>
      <c r="D31" s="88">
        <f>'Inputs - Candidates'!B126*'Open Position'!E43</f>
        <v>0.40322580645161288</v>
      </c>
      <c r="E31" s="88">
        <f>'Inputs - Candidates'!B152*'Open Position'!E43</f>
        <v>0.24193548387096775</v>
      </c>
      <c r="F31" s="88">
        <f>'Inputs - Candidates'!B178*'Open Position'!E43</f>
        <v>0.16129032258064516</v>
      </c>
      <c r="G31" s="89">
        <f>'Inputs - Candidates'!B204*'Open Position'!E43</f>
        <v>0.32258064516129031</v>
      </c>
    </row>
    <row r="32" spans="1:7" ht="12.75" customHeight="1">
      <c r="A32" s="3" t="str">
        <f>"   "&amp;Labels!B56</f>
        <v xml:space="preserve">   Cognitive Ability</v>
      </c>
      <c r="B32" s="88">
        <f>'Inputs - Candidates'!B75*'Open Position'!E44</f>
        <v>0.32258064516129031</v>
      </c>
      <c r="C32" s="88">
        <f>'Inputs - Candidates'!B101*'Open Position'!E44</f>
        <v>0.19354838709677419</v>
      </c>
      <c r="D32" s="88">
        <f>'Inputs - Candidates'!B127*'Open Position'!E44</f>
        <v>0.38709677419354838</v>
      </c>
      <c r="E32" s="88">
        <f>'Inputs - Candidates'!B153*'Open Position'!E44</f>
        <v>0.19354838709677419</v>
      </c>
      <c r="F32" s="88">
        <f>'Inputs - Candidates'!B179*'Open Position'!E44</f>
        <v>0.19354838709677419</v>
      </c>
      <c r="G32" s="89">
        <f>'Inputs - Candidates'!B205*'Open Position'!E44</f>
        <v>0.25806451612903225</v>
      </c>
    </row>
    <row r="33" spans="1:7" ht="12.75" customHeight="1">
      <c r="A33" s="90" t="str">
        <f>"   "&amp;Labels!C54</f>
        <v xml:space="preserve">   Subtotal</v>
      </c>
      <c r="B33" s="91">
        <f t="shared" ref="B33:G33" si="3">SUM(B31:B32)</f>
        <v>0.72580645161290325</v>
      </c>
      <c r="C33" s="91">
        <f t="shared" si="3"/>
        <v>0.43548387096774194</v>
      </c>
      <c r="D33" s="91">
        <f t="shared" si="3"/>
        <v>0.79032258064516125</v>
      </c>
      <c r="E33" s="91">
        <f t="shared" si="3"/>
        <v>0.43548387096774194</v>
      </c>
      <c r="F33" s="91">
        <f t="shared" si="3"/>
        <v>0.35483870967741937</v>
      </c>
      <c r="G33" s="92">
        <f t="shared" si="3"/>
        <v>0.58064516129032251</v>
      </c>
    </row>
    <row r="34" spans="1:7" ht="12.75" customHeight="1">
      <c r="A34" s="90" t="str">
        <f>Labels!B57</f>
        <v>Compensation</v>
      </c>
      <c r="B34" s="91">
        <f>'Inputs - Candidates'!B76*'Open Position'!E46</f>
        <v>0.58064516129032251</v>
      </c>
      <c r="C34" s="91">
        <f>'Inputs - Candidates'!B102*'Open Position'!E46</f>
        <v>0.4838709677419355</v>
      </c>
      <c r="D34" s="91">
        <f>'Inputs - Candidates'!B128*'Open Position'!E46</f>
        <v>0.29032258064516125</v>
      </c>
      <c r="E34" s="91">
        <f>'Inputs - Candidates'!B154*'Open Position'!E46</f>
        <v>0.58064516129032251</v>
      </c>
      <c r="F34" s="91">
        <f>'Inputs - Candidates'!B180*'Open Position'!E46</f>
        <v>0.38709677419354838</v>
      </c>
      <c r="G34" s="92">
        <f>'Inputs - Candidates'!B206*'Open Position'!E46</f>
        <v>0.38709677419354838</v>
      </c>
    </row>
    <row r="35" spans="1:7" ht="12.75" customHeight="1">
      <c r="A35" s="90" t="str">
        <f>Labels!B58</f>
        <v>Location</v>
      </c>
      <c r="B35" s="91">
        <f>'Inputs - Candidates'!B77*'Open Position'!E47</f>
        <v>0.24193548387096775</v>
      </c>
      <c r="C35" s="91">
        <f>'Inputs - Candidates'!B103*'Open Position'!E47</f>
        <v>0.24193548387096775</v>
      </c>
      <c r="D35" s="91">
        <f>'Inputs - Candidates'!B129*'Open Position'!E47</f>
        <v>0.24193548387096775</v>
      </c>
      <c r="E35" s="91">
        <f>'Inputs - Candidates'!B155*'Open Position'!E47</f>
        <v>9.6774193548387094E-2</v>
      </c>
      <c r="F35" s="91">
        <f>'Inputs - Candidates'!B181*'Open Position'!E47</f>
        <v>0.19354838709677419</v>
      </c>
      <c r="G35" s="92">
        <f>'Inputs - Candidates'!B207*'Open Position'!E47</f>
        <v>0.14516129032258063</v>
      </c>
    </row>
    <row r="36" spans="1:7" ht="12.75" customHeight="1">
      <c r="A36" s="28" t="str">
        <f>Labels!C33</f>
        <v>Total</v>
      </c>
      <c r="B36" s="93">
        <f t="shared" ref="B36:G36" si="4">SUM(B16,B21,B29,B33:B35)</f>
        <v>5.2741935483870961</v>
      </c>
      <c r="C36" s="93">
        <f t="shared" si="4"/>
        <v>2.387096774193548</v>
      </c>
      <c r="D36" s="93">
        <f t="shared" si="4"/>
        <v>4.096774193548387</v>
      </c>
      <c r="E36" s="93">
        <f t="shared" si="4"/>
        <v>3.8225806451612905</v>
      </c>
      <c r="F36" s="93">
        <f t="shared" si="4"/>
        <v>3.387096774193548</v>
      </c>
      <c r="G36" s="94">
        <f t="shared" si="4"/>
        <v>3.7903225806451606</v>
      </c>
    </row>
  </sheetData>
  <mergeCells count="4">
    <mergeCell ref="A1:C1"/>
    <mergeCell ref="A2:C2"/>
    <mergeCell ref="A3:C3"/>
    <mergeCell ref="A4:C4"/>
  </mergeCells>
  <pageMargins left="0.25" right="0.25" top="0.5" bottom="0.5" header="0.5" footer="0.5"/>
  <pageSetup paperSize="9" fitToHeight="32767"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G68"/>
  <sheetViews>
    <sheetView zoomScaleNormal="100" workbookViewId="0"/>
  </sheetViews>
  <sheetFormatPr defaultRowHeight="12.75" customHeight="1"/>
  <cols>
    <col min="1" max="1" width="24.140625" customWidth="1"/>
    <col min="2" max="2" width="10.42578125" customWidth="1"/>
    <col min="3" max="3" width="19.140625" customWidth="1"/>
    <col min="4" max="4" width="11.42578125" customWidth="1"/>
    <col min="5" max="5" width="8.42578125" customWidth="1"/>
    <col min="6" max="6" width="14.28515625" customWidth="1"/>
    <col min="7" max="7" width="9.28515625" customWidth="1"/>
  </cols>
  <sheetData>
    <row r="1" spans="1:7" ht="12.75" customHeight="1">
      <c r="A1" s="141" t="str">
        <f>"Employment Candidates"</f>
        <v>Employment Candidates</v>
      </c>
      <c r="B1" s="141"/>
      <c r="C1" s="141"/>
    </row>
    <row r="2" spans="1:7" ht="12.75" customHeight="1">
      <c r="A2" s="141" t="str">
        <f>"Position Title: "&amp;'Open Position'!B7</f>
        <v>Position Title: Marketing Manager</v>
      </c>
      <c r="B2" s="141"/>
      <c r="C2" s="141"/>
    </row>
    <row r="3" spans="1:7" ht="12.75" customHeight="1">
      <c r="A3" s="141" t="str">
        <f>"(Other Computations)"&amp;" "&amp;""</f>
        <v xml:space="preserve">(Other Computations) </v>
      </c>
      <c r="B3" s="141"/>
      <c r="C3" s="141"/>
    </row>
    <row r="4" spans="1:7" ht="12.75" customHeight="1">
      <c r="A4" s="141" t="str">
        <f>""</f>
        <v/>
      </c>
      <c r="B4" s="141"/>
      <c r="C4" s="141"/>
    </row>
    <row r="5" spans="1:7" ht="12.75" customHeight="1">
      <c r="A5" s="1" t="str">
        <f>Labels!B13</f>
        <v>Dummy Weights</v>
      </c>
    </row>
    <row r="6" spans="1:7" ht="12.75" customHeight="1">
      <c r="A6" s="85" t="str">
        <f>Labels!D34</f>
        <v>Criteria</v>
      </c>
      <c r="B6" s="6" t="str">
        <f>Labels!B61</f>
        <v>Entry Level</v>
      </c>
      <c r="C6" s="7" t="str">
        <f>Labels!B62</f>
        <v>Indovidual Contributor</v>
      </c>
      <c r="D6" s="7" t="str">
        <f>Labels!B63</f>
        <v>Professional</v>
      </c>
      <c r="E6" s="7" t="str">
        <f>Labels!B64</f>
        <v>Manager</v>
      </c>
      <c r="F6" s="7" t="str">
        <f>Labels!B65</f>
        <v>Functional Head</v>
      </c>
      <c r="G6" s="8" t="str">
        <f>Labels!B66</f>
        <v>Executive</v>
      </c>
    </row>
    <row r="7" spans="1:7" ht="12.75" customHeight="1">
      <c r="A7" s="2" t="str">
        <f>Labels!B34</f>
        <v>Experience</v>
      </c>
      <c r="B7" s="95"/>
      <c r="C7" s="95"/>
      <c r="D7" s="95"/>
      <c r="E7" s="95"/>
      <c r="F7" s="95"/>
      <c r="G7" s="96"/>
    </row>
    <row r="8" spans="1:7" ht="12.75" customHeight="1">
      <c r="A8" s="3" t="str">
        <f>"   "&amp;Labels!B35</f>
        <v xml:space="preserve">   Industry</v>
      </c>
      <c r="B8" s="97">
        <f>'Open Position'!E8*'Rating System'!B46</f>
        <v>1</v>
      </c>
      <c r="C8" s="97">
        <f>'Open Position'!E9*'Rating System'!C46</f>
        <v>0</v>
      </c>
      <c r="D8" s="97">
        <f>'Open Position'!E10*'Rating System'!D46</f>
        <v>0</v>
      </c>
      <c r="E8" s="97">
        <f>'Open Position'!E11*'Rating System'!E46</f>
        <v>0</v>
      </c>
      <c r="F8" s="97">
        <f>'Open Position'!E12*'Rating System'!F46</f>
        <v>0</v>
      </c>
      <c r="G8" s="98">
        <f>'Open Position'!E13*'Rating System'!G46</f>
        <v>0</v>
      </c>
    </row>
    <row r="9" spans="1:7" ht="12.75" customHeight="1">
      <c r="A9" s="3" t="str">
        <f>"   "&amp;Labels!B36</f>
        <v xml:space="preserve">   Functional Focus</v>
      </c>
      <c r="B9" s="97">
        <f>'Open Position'!E8*'Rating System'!B47</f>
        <v>1</v>
      </c>
      <c r="C9" s="97">
        <f>'Open Position'!E9*'Rating System'!C47</f>
        <v>0</v>
      </c>
      <c r="D9" s="97">
        <f>'Open Position'!E10*'Rating System'!D47</f>
        <v>0</v>
      </c>
      <c r="E9" s="97">
        <f>'Open Position'!E11*'Rating System'!E47</f>
        <v>0</v>
      </c>
      <c r="F9" s="97">
        <f>'Open Position'!E12*'Rating System'!F47</f>
        <v>0</v>
      </c>
      <c r="G9" s="98">
        <f>'Open Position'!E13*'Rating System'!G47</f>
        <v>0</v>
      </c>
    </row>
    <row r="10" spans="1:7" ht="12.75" customHeight="1">
      <c r="A10" s="3" t="str">
        <f>"   "&amp;Labels!B37</f>
        <v xml:space="preserve">   Functional Breadth</v>
      </c>
      <c r="B10" s="97">
        <f>'Open Position'!E8*'Rating System'!B48</f>
        <v>0</v>
      </c>
      <c r="C10" s="97">
        <f>'Open Position'!E9*'Rating System'!C48</f>
        <v>0</v>
      </c>
      <c r="D10" s="97">
        <f>'Open Position'!E10*'Rating System'!D48</f>
        <v>0</v>
      </c>
      <c r="E10" s="97">
        <f>'Open Position'!E11*'Rating System'!E48</f>
        <v>0</v>
      </c>
      <c r="F10" s="97">
        <f>'Open Position'!E12*'Rating System'!F48</f>
        <v>0</v>
      </c>
      <c r="G10" s="98">
        <f>'Open Position'!E13*'Rating System'!G48</f>
        <v>0</v>
      </c>
    </row>
    <row r="11" spans="1:7" ht="12.75" customHeight="1">
      <c r="A11" s="3" t="str">
        <f>"   "&amp;Labels!B38</f>
        <v xml:space="preserve">   Job Scope</v>
      </c>
      <c r="B11" s="97">
        <f>'Open Position'!E8*'Rating System'!B49</f>
        <v>1</v>
      </c>
      <c r="C11" s="97">
        <f>'Open Position'!E9*'Rating System'!C49</f>
        <v>0</v>
      </c>
      <c r="D11" s="97">
        <f>'Open Position'!E10*'Rating System'!D49</f>
        <v>0</v>
      </c>
      <c r="E11" s="97">
        <f>'Open Position'!E11*'Rating System'!E49</f>
        <v>0</v>
      </c>
      <c r="F11" s="97">
        <f>'Open Position'!E12*'Rating System'!F49</f>
        <v>0</v>
      </c>
      <c r="G11" s="98">
        <f>'Open Position'!E13*'Rating System'!G49</f>
        <v>0</v>
      </c>
    </row>
    <row r="12" spans="1:7" ht="12.75" customHeight="1">
      <c r="A12" s="3" t="str">
        <f>"   "&amp;Labels!B39</f>
        <v xml:space="preserve">   Job Progression</v>
      </c>
      <c r="B12" s="97">
        <f>'Open Position'!E8*'Rating System'!B50</f>
        <v>0</v>
      </c>
      <c r="C12" s="97">
        <f>'Open Position'!E9*'Rating System'!C50</f>
        <v>0</v>
      </c>
      <c r="D12" s="97">
        <f>'Open Position'!E10*'Rating System'!D50</f>
        <v>0</v>
      </c>
      <c r="E12" s="97">
        <f>'Open Position'!E11*'Rating System'!E50</f>
        <v>0</v>
      </c>
      <c r="F12" s="97">
        <f>'Open Position'!E12*'Rating System'!F50</f>
        <v>0</v>
      </c>
      <c r="G12" s="98">
        <f>'Open Position'!E13*'Rating System'!G50</f>
        <v>0</v>
      </c>
    </row>
    <row r="13" spans="1:7" ht="12.75" customHeight="1">
      <c r="A13" s="3" t="str">
        <f>"   "&amp;Labels!B40</f>
        <v xml:space="preserve">   Inside/Outside Candidate</v>
      </c>
      <c r="B13" s="97">
        <f>'Open Position'!E8*'Rating System'!B51</f>
        <v>1</v>
      </c>
      <c r="C13" s="97">
        <f>'Open Position'!E9*'Rating System'!C51</f>
        <v>0</v>
      </c>
      <c r="D13" s="97">
        <f>'Open Position'!E10*'Rating System'!D51</f>
        <v>0</v>
      </c>
      <c r="E13" s="97">
        <f>'Open Position'!E11*'Rating System'!E51</f>
        <v>0</v>
      </c>
      <c r="F13" s="97">
        <f>'Open Position'!E12*'Rating System'!F51</f>
        <v>0</v>
      </c>
      <c r="G13" s="98">
        <f>'Open Position'!E13*'Rating System'!G51</f>
        <v>0</v>
      </c>
    </row>
    <row r="14" spans="1:7" ht="12.75" customHeight="1">
      <c r="A14" s="3" t="str">
        <f>"   "&amp;Labels!B41</f>
        <v xml:space="preserve">   Education - Professional</v>
      </c>
      <c r="B14" s="97">
        <f>'Open Position'!E8*'Rating System'!B52</f>
        <v>5</v>
      </c>
      <c r="C14" s="97">
        <f>'Open Position'!E9*'Rating System'!C52</f>
        <v>0</v>
      </c>
      <c r="D14" s="97">
        <f>'Open Position'!E10*'Rating System'!D52</f>
        <v>0</v>
      </c>
      <c r="E14" s="97">
        <f>'Open Position'!E11*'Rating System'!E52</f>
        <v>0</v>
      </c>
      <c r="F14" s="97">
        <f>'Open Position'!E12*'Rating System'!F52</f>
        <v>0</v>
      </c>
      <c r="G14" s="98">
        <f>'Open Position'!E13*'Rating System'!G52</f>
        <v>0</v>
      </c>
    </row>
    <row r="15" spans="1:7" ht="12.75" customHeight="1">
      <c r="A15" s="3" t="str">
        <f>"   "&amp;Labels!B42</f>
        <v xml:space="preserve">   Education - Breadth</v>
      </c>
      <c r="B15" s="97">
        <f>'Open Position'!E8*'Rating System'!B53</f>
        <v>3</v>
      </c>
      <c r="C15" s="97">
        <f>'Open Position'!E9*'Rating System'!C53</f>
        <v>0</v>
      </c>
      <c r="D15" s="97">
        <f>'Open Position'!E10*'Rating System'!D53</f>
        <v>0</v>
      </c>
      <c r="E15" s="97">
        <f>'Open Position'!E11*'Rating System'!E53</f>
        <v>0</v>
      </c>
      <c r="F15" s="97">
        <f>'Open Position'!E12*'Rating System'!F53</f>
        <v>0</v>
      </c>
      <c r="G15" s="98">
        <f>'Open Position'!E13*'Rating System'!G53</f>
        <v>0</v>
      </c>
    </row>
    <row r="16" spans="1:7" ht="12.75" customHeight="1">
      <c r="A16" s="90" t="str">
        <f>"   "&amp;Labels!C34</f>
        <v xml:space="preserve">   Subtotal</v>
      </c>
      <c r="B16" s="99">
        <f t="shared" ref="B16:G16" si="0">SUM(B8:B15)</f>
        <v>12</v>
      </c>
      <c r="C16" s="99">
        <f t="shared" si="0"/>
        <v>0</v>
      </c>
      <c r="D16" s="99">
        <f t="shared" si="0"/>
        <v>0</v>
      </c>
      <c r="E16" s="99">
        <f t="shared" si="0"/>
        <v>0</v>
      </c>
      <c r="F16" s="99">
        <f t="shared" si="0"/>
        <v>0</v>
      </c>
      <c r="G16" s="100">
        <f t="shared" si="0"/>
        <v>0</v>
      </c>
    </row>
    <row r="17" spans="1:7" ht="12.75" customHeight="1">
      <c r="A17" s="90" t="str">
        <f>Labels!B43</f>
        <v>Accomplishments</v>
      </c>
      <c r="B17" s="99"/>
      <c r="C17" s="99"/>
      <c r="D17" s="99"/>
      <c r="E17" s="99"/>
      <c r="F17" s="99"/>
      <c r="G17" s="100"/>
    </row>
    <row r="18" spans="1:7" ht="12.75" customHeight="1">
      <c r="A18" s="3" t="str">
        <f>"   "&amp;Labels!B44</f>
        <v xml:space="preserve">   Assigned Contributions</v>
      </c>
      <c r="B18" s="97">
        <f>'Open Position'!E8*'Rating System'!B56</f>
        <v>4</v>
      </c>
      <c r="C18" s="97">
        <f>'Open Position'!E9*'Rating System'!C56</f>
        <v>0</v>
      </c>
      <c r="D18" s="97">
        <f>'Open Position'!E10*'Rating System'!D56</f>
        <v>0</v>
      </c>
      <c r="E18" s="97">
        <f>'Open Position'!E11*'Rating System'!E56</f>
        <v>0</v>
      </c>
      <c r="F18" s="97">
        <f>'Open Position'!E12*'Rating System'!F56</f>
        <v>0</v>
      </c>
      <c r="G18" s="98">
        <f>'Open Position'!E13*'Rating System'!G56</f>
        <v>0</v>
      </c>
    </row>
    <row r="19" spans="1:7" ht="12.75" customHeight="1">
      <c r="A19" s="3" t="str">
        <f>"   "&amp;Labels!B45</f>
        <v xml:space="preserve">   Original Contributions</v>
      </c>
      <c r="B19" s="97">
        <f>'Open Position'!E8*'Rating System'!B57</f>
        <v>2</v>
      </c>
      <c r="C19" s="97">
        <f>'Open Position'!E9*'Rating System'!C57</f>
        <v>0</v>
      </c>
      <c r="D19" s="97">
        <f>'Open Position'!E10*'Rating System'!D57</f>
        <v>0</v>
      </c>
      <c r="E19" s="97">
        <f>'Open Position'!E11*'Rating System'!E57</f>
        <v>0</v>
      </c>
      <c r="F19" s="97">
        <f>'Open Position'!E12*'Rating System'!F57</f>
        <v>0</v>
      </c>
      <c r="G19" s="98">
        <f>'Open Position'!E13*'Rating System'!G57</f>
        <v>0</v>
      </c>
    </row>
    <row r="20" spans="1:7" ht="12.75" customHeight="1">
      <c r="A20" s="3" t="str">
        <f>"   "&amp;Labels!B46</f>
        <v xml:space="preserve">   Outstanding Contributions</v>
      </c>
      <c r="B20" s="97">
        <f>'Open Position'!E8*'Rating System'!B58</f>
        <v>5</v>
      </c>
      <c r="C20" s="97">
        <f>'Open Position'!E9*'Rating System'!C58</f>
        <v>0</v>
      </c>
      <c r="D20" s="97">
        <f>'Open Position'!E10*'Rating System'!D58</f>
        <v>0</v>
      </c>
      <c r="E20" s="97">
        <f>'Open Position'!E11*'Rating System'!E58</f>
        <v>0</v>
      </c>
      <c r="F20" s="97">
        <f>'Open Position'!E12*'Rating System'!F58</f>
        <v>0</v>
      </c>
      <c r="G20" s="98">
        <f>'Open Position'!E13*'Rating System'!G58</f>
        <v>0</v>
      </c>
    </row>
    <row r="21" spans="1:7" ht="12.75" customHeight="1">
      <c r="A21" s="90" t="str">
        <f>"   "&amp;Labels!C43</f>
        <v xml:space="preserve">   Subtotal</v>
      </c>
      <c r="B21" s="99">
        <f t="shared" ref="B21:G21" si="1">SUM(B18:B20)</f>
        <v>11</v>
      </c>
      <c r="C21" s="99">
        <f t="shared" si="1"/>
        <v>0</v>
      </c>
      <c r="D21" s="99">
        <f t="shared" si="1"/>
        <v>0</v>
      </c>
      <c r="E21" s="99">
        <f t="shared" si="1"/>
        <v>0</v>
      </c>
      <c r="F21" s="99">
        <f t="shared" si="1"/>
        <v>0</v>
      </c>
      <c r="G21" s="100">
        <f t="shared" si="1"/>
        <v>0</v>
      </c>
    </row>
    <row r="22" spans="1:7" ht="12.75" customHeight="1">
      <c r="A22" s="90" t="str">
        <f>Labels!B47</f>
        <v>Team Style</v>
      </c>
      <c r="B22" s="99"/>
      <c r="C22" s="99"/>
      <c r="D22" s="99"/>
      <c r="E22" s="99"/>
      <c r="F22" s="99"/>
      <c r="G22" s="100"/>
    </row>
    <row r="23" spans="1:7" ht="12.75" customHeight="1">
      <c r="A23" s="3" t="str">
        <f>"   "&amp;Labels!B48</f>
        <v xml:space="preserve">   Works well with Others</v>
      </c>
      <c r="B23" s="97">
        <f>'Open Position'!E8*'Rating System'!B61</f>
        <v>5</v>
      </c>
      <c r="C23" s="97">
        <f>'Open Position'!E9*'Rating System'!C61</f>
        <v>0</v>
      </c>
      <c r="D23" s="97">
        <f>'Open Position'!E10*'Rating System'!D61</f>
        <v>0</v>
      </c>
      <c r="E23" s="97">
        <f>'Open Position'!E11*'Rating System'!E61</f>
        <v>0</v>
      </c>
      <c r="F23" s="97">
        <f>'Open Position'!E12*'Rating System'!F61</f>
        <v>0</v>
      </c>
      <c r="G23" s="98">
        <f>'Open Position'!E13*'Rating System'!G61</f>
        <v>0</v>
      </c>
    </row>
    <row r="24" spans="1:7" ht="12.75" customHeight="1">
      <c r="A24" s="3" t="str">
        <f>"   "&amp;Labels!B49</f>
        <v xml:space="preserve">   Accepts Conflict of Ideas</v>
      </c>
      <c r="B24" s="97">
        <f>'Open Position'!E8*'Rating System'!B62</f>
        <v>3</v>
      </c>
      <c r="C24" s="97">
        <f>'Open Position'!E9*'Rating System'!C62</f>
        <v>0</v>
      </c>
      <c r="D24" s="97">
        <f>'Open Position'!E10*'Rating System'!D62</f>
        <v>0</v>
      </c>
      <c r="E24" s="97">
        <f>'Open Position'!E11*'Rating System'!E62</f>
        <v>0</v>
      </c>
      <c r="F24" s="97">
        <f>'Open Position'!E12*'Rating System'!F62</f>
        <v>0</v>
      </c>
      <c r="G24" s="98">
        <f>'Open Position'!E13*'Rating System'!G62</f>
        <v>0</v>
      </c>
    </row>
    <row r="25" spans="1:7" ht="12.75" customHeight="1">
      <c r="A25" s="3" t="str">
        <f>"   "&amp;Labels!B50</f>
        <v xml:space="preserve">   Manages Conflict of People</v>
      </c>
      <c r="B25" s="97">
        <f>'Open Position'!E8*'Rating System'!B63</f>
        <v>3</v>
      </c>
      <c r="C25" s="97">
        <f>'Open Position'!E9*'Rating System'!C63</f>
        <v>0</v>
      </c>
      <c r="D25" s="97">
        <f>'Open Position'!E10*'Rating System'!D63</f>
        <v>0</v>
      </c>
      <c r="E25" s="97">
        <f>'Open Position'!E11*'Rating System'!E63</f>
        <v>0</v>
      </c>
      <c r="F25" s="97">
        <f>'Open Position'!E12*'Rating System'!F63</f>
        <v>0</v>
      </c>
      <c r="G25" s="98">
        <f>'Open Position'!E13*'Rating System'!G63</f>
        <v>0</v>
      </c>
    </row>
    <row r="26" spans="1:7" ht="12.75" customHeight="1">
      <c r="A26" s="3" t="str">
        <f>"   "&amp;Labels!B51</f>
        <v xml:space="preserve">   Accepts Valid Criticism</v>
      </c>
      <c r="B26" s="97">
        <f>'Open Position'!E8*'Rating System'!B64</f>
        <v>5</v>
      </c>
      <c r="C26" s="97">
        <f>'Open Position'!E9*'Rating System'!C64</f>
        <v>0</v>
      </c>
      <c r="D26" s="97">
        <f>'Open Position'!E10*'Rating System'!D64</f>
        <v>0</v>
      </c>
      <c r="E26" s="97">
        <f>'Open Position'!E11*'Rating System'!E64</f>
        <v>0</v>
      </c>
      <c r="F26" s="97">
        <f>'Open Position'!E12*'Rating System'!F64</f>
        <v>0</v>
      </c>
      <c r="G26" s="98">
        <f>'Open Position'!E13*'Rating System'!G64</f>
        <v>0</v>
      </c>
    </row>
    <row r="27" spans="1:7" ht="12.75" customHeight="1">
      <c r="A27" s="3" t="str">
        <f>"   "&amp;Labels!B52</f>
        <v xml:space="preserve">   Forms Own Opinions</v>
      </c>
      <c r="B27" s="97">
        <f>'Open Position'!E8*'Rating System'!B65</f>
        <v>3</v>
      </c>
      <c r="C27" s="97">
        <f>'Open Position'!E9*'Rating System'!C65</f>
        <v>0</v>
      </c>
      <c r="D27" s="97">
        <f>'Open Position'!E10*'Rating System'!D65</f>
        <v>0</v>
      </c>
      <c r="E27" s="97">
        <f>'Open Position'!E11*'Rating System'!E65</f>
        <v>0</v>
      </c>
      <c r="F27" s="97">
        <f>'Open Position'!E12*'Rating System'!F65</f>
        <v>0</v>
      </c>
      <c r="G27" s="98">
        <f>'Open Position'!E13*'Rating System'!G65</f>
        <v>0</v>
      </c>
    </row>
    <row r="28" spans="1:7" ht="12.75" customHeight="1">
      <c r="A28" s="3" t="str">
        <f>"   "&amp;Labels!B53</f>
        <v xml:space="preserve">   Leadership</v>
      </c>
      <c r="B28" s="97">
        <f>'Open Position'!E8*'Rating System'!B66</f>
        <v>2</v>
      </c>
      <c r="C28" s="97">
        <f>'Open Position'!E9*'Rating System'!C66</f>
        <v>0</v>
      </c>
      <c r="D28" s="97">
        <f>'Open Position'!E10*'Rating System'!D66</f>
        <v>0</v>
      </c>
      <c r="E28" s="97">
        <f>'Open Position'!E11*'Rating System'!E66</f>
        <v>0</v>
      </c>
      <c r="F28" s="97">
        <f>'Open Position'!E12*'Rating System'!F66</f>
        <v>0</v>
      </c>
      <c r="G28" s="98">
        <f>'Open Position'!E13*'Rating System'!G66</f>
        <v>0</v>
      </c>
    </row>
    <row r="29" spans="1:7" ht="12.75" customHeight="1">
      <c r="A29" s="90" t="str">
        <f>"   "&amp;Labels!C47</f>
        <v xml:space="preserve">   Subtotal</v>
      </c>
      <c r="B29" s="99">
        <f t="shared" ref="B29:G29" si="2">SUM(B23:B28)</f>
        <v>21</v>
      </c>
      <c r="C29" s="99">
        <f t="shared" si="2"/>
        <v>0</v>
      </c>
      <c r="D29" s="99">
        <f t="shared" si="2"/>
        <v>0</v>
      </c>
      <c r="E29" s="99">
        <f t="shared" si="2"/>
        <v>0</v>
      </c>
      <c r="F29" s="99">
        <f t="shared" si="2"/>
        <v>0</v>
      </c>
      <c r="G29" s="100">
        <f t="shared" si="2"/>
        <v>0</v>
      </c>
    </row>
    <row r="30" spans="1:7" ht="12.75" customHeight="1">
      <c r="A30" s="90" t="str">
        <f>Labels!B54</f>
        <v>Basic Competencies</v>
      </c>
      <c r="B30" s="99"/>
      <c r="C30" s="99"/>
      <c r="D30" s="99"/>
      <c r="E30" s="99"/>
      <c r="F30" s="99"/>
      <c r="G30" s="100"/>
    </row>
    <row r="31" spans="1:7" ht="12.75" customHeight="1">
      <c r="A31" s="3" t="str">
        <f>"   "&amp;Labels!B55</f>
        <v xml:space="preserve">   Sense of Fairness</v>
      </c>
      <c r="B31" s="97">
        <f>'Open Position'!E8*'Rating System'!B69</f>
        <v>5</v>
      </c>
      <c r="C31" s="97">
        <f>'Open Position'!E9*'Rating System'!C69</f>
        <v>0</v>
      </c>
      <c r="D31" s="97">
        <f>'Open Position'!E10*'Rating System'!D69</f>
        <v>0</v>
      </c>
      <c r="E31" s="97">
        <f>'Open Position'!E11*'Rating System'!E69</f>
        <v>0</v>
      </c>
      <c r="F31" s="97">
        <f>'Open Position'!E12*'Rating System'!F69</f>
        <v>0</v>
      </c>
      <c r="G31" s="98">
        <f>'Open Position'!E13*'Rating System'!G69</f>
        <v>0</v>
      </c>
    </row>
    <row r="32" spans="1:7" ht="12.75" customHeight="1">
      <c r="A32" s="3" t="str">
        <f>"   "&amp;Labels!B56</f>
        <v xml:space="preserve">   Cognitive Ability</v>
      </c>
      <c r="B32" s="97">
        <f>'Open Position'!E8*'Rating System'!B70</f>
        <v>4</v>
      </c>
      <c r="C32" s="97">
        <f>'Open Position'!E9*'Rating System'!C70</f>
        <v>0</v>
      </c>
      <c r="D32" s="97">
        <f>'Open Position'!E10*'Rating System'!D70</f>
        <v>0</v>
      </c>
      <c r="E32" s="97">
        <f>'Open Position'!E11*'Rating System'!E70</f>
        <v>0</v>
      </c>
      <c r="F32" s="97">
        <f>'Open Position'!E12*'Rating System'!F70</f>
        <v>0</v>
      </c>
      <c r="G32" s="98">
        <f>'Open Position'!E13*'Rating System'!G70</f>
        <v>0</v>
      </c>
    </row>
    <row r="33" spans="1:7" ht="12.75" customHeight="1">
      <c r="A33" s="90" t="str">
        <f>"   "&amp;Labels!C54</f>
        <v xml:space="preserve">   Subtotal</v>
      </c>
      <c r="B33" s="99">
        <f t="shared" ref="B33:G33" si="3">SUM(B31:B32)</f>
        <v>9</v>
      </c>
      <c r="C33" s="99">
        <f t="shared" si="3"/>
        <v>0</v>
      </c>
      <c r="D33" s="99">
        <f t="shared" si="3"/>
        <v>0</v>
      </c>
      <c r="E33" s="99">
        <f t="shared" si="3"/>
        <v>0</v>
      </c>
      <c r="F33" s="99">
        <f t="shared" si="3"/>
        <v>0</v>
      </c>
      <c r="G33" s="100">
        <f t="shared" si="3"/>
        <v>0</v>
      </c>
    </row>
    <row r="34" spans="1:7" ht="12.75" customHeight="1">
      <c r="A34" s="90" t="str">
        <f>Labels!B57</f>
        <v>Compensation</v>
      </c>
      <c r="B34" s="99">
        <f>'Open Position'!E8*'Rating System'!B72</f>
        <v>6</v>
      </c>
      <c r="C34" s="99">
        <f>'Open Position'!E9*'Rating System'!C72</f>
        <v>0</v>
      </c>
      <c r="D34" s="99">
        <f>'Open Position'!E10*'Rating System'!D72</f>
        <v>0</v>
      </c>
      <c r="E34" s="99">
        <f>'Open Position'!E11*'Rating System'!E72</f>
        <v>0</v>
      </c>
      <c r="F34" s="99">
        <f>'Open Position'!E12*'Rating System'!F72</f>
        <v>0</v>
      </c>
      <c r="G34" s="100">
        <f>'Open Position'!E13*'Rating System'!G72</f>
        <v>0</v>
      </c>
    </row>
    <row r="35" spans="1:7" ht="12.75" customHeight="1">
      <c r="A35" s="90" t="str">
        <f>Labels!B58</f>
        <v>Location</v>
      </c>
      <c r="B35" s="99">
        <f>'Open Position'!E8*'Rating System'!B73</f>
        <v>3</v>
      </c>
      <c r="C35" s="99">
        <f>'Open Position'!E9*'Rating System'!C73</f>
        <v>0</v>
      </c>
      <c r="D35" s="99">
        <f>'Open Position'!E10*'Rating System'!D73</f>
        <v>0</v>
      </c>
      <c r="E35" s="99">
        <f>'Open Position'!E11*'Rating System'!E73</f>
        <v>0</v>
      </c>
      <c r="F35" s="99">
        <f>'Open Position'!E12*'Rating System'!F73</f>
        <v>0</v>
      </c>
      <c r="G35" s="100">
        <f>'Open Position'!E13*'Rating System'!G73</f>
        <v>0</v>
      </c>
    </row>
    <row r="36" spans="1:7" ht="12.75" customHeight="1">
      <c r="A36" s="28" t="str">
        <f>Labels!C33</f>
        <v>Total</v>
      </c>
      <c r="B36" s="101">
        <f t="shared" ref="B36:G36" si="4">SUM(B16,B21,B29,B33:B35)</f>
        <v>62</v>
      </c>
      <c r="C36" s="101">
        <f t="shared" si="4"/>
        <v>0</v>
      </c>
      <c r="D36" s="101">
        <f t="shared" si="4"/>
        <v>0</v>
      </c>
      <c r="E36" s="101">
        <f t="shared" si="4"/>
        <v>0</v>
      </c>
      <c r="F36" s="101">
        <f t="shared" si="4"/>
        <v>0</v>
      </c>
      <c r="G36" s="102">
        <f t="shared" si="4"/>
        <v>0</v>
      </c>
    </row>
    <row r="37" spans="1:7" ht="12.75" customHeight="1">
      <c r="A37" s="1" t="str">
        <f>Labels!B9</f>
        <v>Quality Points</v>
      </c>
    </row>
    <row r="38" spans="1:7" ht="12.75" customHeight="1">
      <c r="A38" s="85" t="str">
        <f>Labels!D34</f>
        <v>Criteria</v>
      </c>
      <c r="B38" s="6" t="str">
        <f>Labels!B26</f>
        <v>Susan</v>
      </c>
      <c r="C38" s="7" t="str">
        <f>Labels!B27</f>
        <v>Tom</v>
      </c>
      <c r="D38" s="7" t="str">
        <f>Labels!B28</f>
        <v>Karen</v>
      </c>
      <c r="E38" s="7" t="str">
        <f>Labels!B29</f>
        <v>George</v>
      </c>
      <c r="F38" s="7" t="str">
        <f>Labels!B30</f>
        <v>Armand</v>
      </c>
      <c r="G38" s="8" t="str">
        <f>Labels!B31</f>
        <v>Zelda</v>
      </c>
    </row>
    <row r="39" spans="1:7" ht="12.75" customHeight="1">
      <c r="A39" s="2" t="str">
        <f>Labels!B34</f>
        <v>Experience</v>
      </c>
      <c r="B39" s="86"/>
      <c r="C39" s="86"/>
      <c r="D39" s="86"/>
      <c r="E39" s="86"/>
      <c r="F39" s="86"/>
      <c r="G39" s="87"/>
    </row>
    <row r="40" spans="1:7" ht="12.75" customHeight="1">
      <c r="A40" s="3" t="str">
        <f>"   "&amp;Labels!B35</f>
        <v xml:space="preserve">   Industry</v>
      </c>
      <c r="B40" s="88">
        <f>'Open Position'!E20*'Inputs - Candidates'!B54</f>
        <v>9.6774193548387094E-2</v>
      </c>
      <c r="C40" s="88">
        <f>'Open Position'!E20*'Inputs - Candidates'!B80</f>
        <v>4.8387096774193547E-2</v>
      </c>
      <c r="D40" s="88">
        <f>'Open Position'!E20*'Inputs - Candidates'!B106</f>
        <v>8.0645161290322578E-2</v>
      </c>
      <c r="E40" s="88">
        <f>'Open Position'!E20*'Inputs - Candidates'!B132</f>
        <v>8.0645161290322578E-2</v>
      </c>
      <c r="F40" s="88">
        <f>'Open Position'!E20*'Inputs - Candidates'!B158</f>
        <v>4.8387096774193547E-2</v>
      </c>
      <c r="G40" s="89">
        <f>'Open Position'!E20*'Inputs - Candidates'!B184</f>
        <v>9.6774193548387094E-2</v>
      </c>
    </row>
    <row r="41" spans="1:7" ht="12.75" customHeight="1">
      <c r="A41" s="3" t="str">
        <f>"   "&amp;Labels!B36</f>
        <v xml:space="preserve">   Functional Focus</v>
      </c>
      <c r="B41" s="88">
        <f>'Open Position'!E21*'Inputs - Candidates'!B55</f>
        <v>9.6774193548387094E-2</v>
      </c>
      <c r="C41" s="88">
        <f>'Open Position'!E21*'Inputs - Candidates'!B81</f>
        <v>4.8387096774193547E-2</v>
      </c>
      <c r="D41" s="88">
        <f>'Open Position'!E21*'Inputs - Candidates'!B107</f>
        <v>8.0645161290322578E-2</v>
      </c>
      <c r="E41" s="88">
        <f>'Open Position'!E21*'Inputs - Candidates'!B133</f>
        <v>8.0645161290322578E-2</v>
      </c>
      <c r="F41" s="88">
        <f>'Open Position'!E21*'Inputs - Candidates'!B159</f>
        <v>8.0645161290322578E-2</v>
      </c>
      <c r="G41" s="89">
        <f>'Open Position'!E21*'Inputs - Candidates'!B185</f>
        <v>6.4516129032258063E-2</v>
      </c>
    </row>
    <row r="42" spans="1:7" ht="12.75" customHeight="1">
      <c r="A42" s="3" t="str">
        <f>"   "&amp;Labels!B37</f>
        <v xml:space="preserve">   Functional Breadth</v>
      </c>
      <c r="B42" s="88">
        <f>'Open Position'!E22*'Inputs - Candidates'!B56</f>
        <v>0</v>
      </c>
      <c r="C42" s="88">
        <f>'Open Position'!E22*'Inputs - Candidates'!B82</f>
        <v>0</v>
      </c>
      <c r="D42" s="88">
        <f>'Open Position'!E22*'Inputs - Candidates'!B108</f>
        <v>0</v>
      </c>
      <c r="E42" s="88">
        <f>'Open Position'!E22*'Inputs - Candidates'!B134</f>
        <v>0</v>
      </c>
      <c r="F42" s="88">
        <f>'Open Position'!E22*'Inputs - Candidates'!B160</f>
        <v>0</v>
      </c>
      <c r="G42" s="89">
        <f>'Open Position'!E22*'Inputs - Candidates'!B186</f>
        <v>0</v>
      </c>
    </row>
    <row r="43" spans="1:7" ht="12.75" customHeight="1">
      <c r="A43" s="3" t="str">
        <f>"   "&amp;Labels!B38</f>
        <v xml:space="preserve">   Job Scope</v>
      </c>
      <c r="B43" s="88">
        <f>'Open Position'!E23*'Inputs - Candidates'!B57</f>
        <v>8.0645161290322578E-2</v>
      </c>
      <c r="C43" s="88">
        <f>'Open Position'!E23*'Inputs - Candidates'!B83</f>
        <v>3.2258064516129031E-2</v>
      </c>
      <c r="D43" s="88">
        <f>'Open Position'!E23*'Inputs - Candidates'!B109</f>
        <v>0.12903225806451613</v>
      </c>
      <c r="E43" s="88">
        <f>'Open Position'!E23*'Inputs - Candidates'!B135</f>
        <v>6.4516129032258063E-2</v>
      </c>
      <c r="F43" s="88">
        <f>'Open Position'!E23*'Inputs - Candidates'!B161</f>
        <v>4.8387096774193547E-2</v>
      </c>
      <c r="G43" s="89">
        <f>'Open Position'!E23*'Inputs - Candidates'!B187</f>
        <v>6.4516129032258063E-2</v>
      </c>
    </row>
    <row r="44" spans="1:7" ht="12.75" customHeight="1">
      <c r="A44" s="3" t="str">
        <f>"   "&amp;Labels!B39</f>
        <v xml:space="preserve">   Job Progression</v>
      </c>
      <c r="B44" s="88">
        <f>'Open Position'!E24*'Inputs - Candidates'!B58</f>
        <v>0</v>
      </c>
      <c r="C44" s="88">
        <f>'Open Position'!E24*'Inputs - Candidates'!B84</f>
        <v>0</v>
      </c>
      <c r="D44" s="88">
        <f>'Open Position'!E24*'Inputs - Candidates'!B110</f>
        <v>0</v>
      </c>
      <c r="E44" s="88">
        <f>'Open Position'!E24*'Inputs - Candidates'!B136</f>
        <v>0</v>
      </c>
      <c r="F44" s="88">
        <f>'Open Position'!E24*'Inputs - Candidates'!B162</f>
        <v>0</v>
      </c>
      <c r="G44" s="89">
        <f>'Open Position'!E24*'Inputs - Candidates'!B188</f>
        <v>0</v>
      </c>
    </row>
    <row r="45" spans="1:7" ht="12.75" customHeight="1">
      <c r="A45" s="3" t="str">
        <f>"   "&amp;Labels!B40</f>
        <v xml:space="preserve">   Inside/Outside Candidate</v>
      </c>
      <c r="B45" s="88">
        <f>'Open Position'!E25*'Inputs - Candidates'!B59</f>
        <v>9.6774193548387094E-2</v>
      </c>
      <c r="C45" s="88">
        <f>'Open Position'!E25*'Inputs - Candidates'!B85</f>
        <v>4.8387096774193547E-2</v>
      </c>
      <c r="D45" s="88">
        <f>'Open Position'!E25*'Inputs - Candidates'!B111</f>
        <v>8.0645161290322578E-2</v>
      </c>
      <c r="E45" s="88">
        <f>'Open Position'!E25*'Inputs - Candidates'!B137</f>
        <v>8.0645161290322578E-2</v>
      </c>
      <c r="F45" s="88">
        <f>'Open Position'!E25*'Inputs - Candidates'!B163</f>
        <v>6.4516129032258063E-2</v>
      </c>
      <c r="G45" s="89">
        <f>'Open Position'!E25*'Inputs - Candidates'!B189</f>
        <v>6.4516129032258063E-2</v>
      </c>
    </row>
    <row r="46" spans="1:7" ht="12.75" customHeight="1">
      <c r="A46" s="3" t="str">
        <f>"   "&amp;Labels!B41</f>
        <v xml:space="preserve">   Education - Professional</v>
      </c>
      <c r="B46" s="88">
        <f>'Open Position'!E26*'Inputs - Candidates'!B60</f>
        <v>0.4838709677419355</v>
      </c>
      <c r="C46" s="88">
        <f>'Open Position'!E26*'Inputs - Candidates'!B86</f>
        <v>0.24193548387096775</v>
      </c>
      <c r="D46" s="88">
        <f>'Open Position'!E26*'Inputs - Candidates'!B112</f>
        <v>0.40322580645161288</v>
      </c>
      <c r="E46" s="88">
        <f>'Open Position'!E26*'Inputs - Candidates'!B138</f>
        <v>0.40322580645161288</v>
      </c>
      <c r="F46" s="88">
        <f>'Open Position'!E26*'Inputs - Candidates'!B164</f>
        <v>0.24193548387096775</v>
      </c>
      <c r="G46" s="89">
        <f>'Open Position'!E26*'Inputs - Candidates'!B190</f>
        <v>0.32258064516129031</v>
      </c>
    </row>
    <row r="47" spans="1:7" ht="12.75" customHeight="1">
      <c r="A47" s="3" t="str">
        <f>"   "&amp;Labels!B42</f>
        <v xml:space="preserve">   Education - Breadth</v>
      </c>
      <c r="B47" s="88">
        <f>'Open Position'!E27*'Inputs - Candidates'!B61</f>
        <v>0.29032258064516125</v>
      </c>
      <c r="C47" s="88">
        <f>'Open Position'!E27*'Inputs - Candidates'!B87</f>
        <v>0.14516129032258063</v>
      </c>
      <c r="D47" s="88">
        <f>'Open Position'!E27*'Inputs - Candidates'!B113</f>
        <v>0.24193548387096775</v>
      </c>
      <c r="E47" s="88">
        <f>'Open Position'!E27*'Inputs - Candidates'!B139</f>
        <v>0.24193548387096775</v>
      </c>
      <c r="F47" s="88">
        <f>'Open Position'!E27*'Inputs - Candidates'!B165</f>
        <v>0.14516129032258063</v>
      </c>
      <c r="G47" s="89">
        <f>'Open Position'!E27*'Inputs - Candidates'!B191</f>
        <v>0.19354838709677419</v>
      </c>
    </row>
    <row r="48" spans="1:7" ht="12.75" customHeight="1">
      <c r="A48" s="90" t="str">
        <f>"   "&amp;Labels!C34</f>
        <v xml:space="preserve">   Subtotal</v>
      </c>
      <c r="B48" s="91">
        <f t="shared" ref="B48:G48" si="5">SUM(B40:B47)</f>
        <v>1.1451612903225805</v>
      </c>
      <c r="C48" s="91">
        <f t="shared" si="5"/>
        <v>0.56451612903225801</v>
      </c>
      <c r="D48" s="91">
        <f t="shared" si="5"/>
        <v>1.0161290322580645</v>
      </c>
      <c r="E48" s="91">
        <f t="shared" si="5"/>
        <v>0.95161290322580649</v>
      </c>
      <c r="F48" s="91">
        <f t="shared" si="5"/>
        <v>0.62903225806451613</v>
      </c>
      <c r="G48" s="92">
        <f t="shared" si="5"/>
        <v>0.80645161290322576</v>
      </c>
    </row>
    <row r="49" spans="1:7" ht="12.75" customHeight="1">
      <c r="A49" s="90" t="str">
        <f>Labels!B43</f>
        <v>Accomplishments</v>
      </c>
      <c r="B49" s="91"/>
      <c r="C49" s="91"/>
      <c r="D49" s="91"/>
      <c r="E49" s="91"/>
      <c r="F49" s="91"/>
      <c r="G49" s="92"/>
    </row>
    <row r="50" spans="1:7" ht="12.75" customHeight="1">
      <c r="A50" s="3" t="str">
        <f>"   "&amp;Labels!B44</f>
        <v xml:space="preserve">   Assigned Contributions</v>
      </c>
      <c r="B50" s="88">
        <f>'Open Position'!E30*'Inputs - Candidates'!B63</f>
        <v>0.32258064516129031</v>
      </c>
      <c r="C50" s="88">
        <f>'Open Position'!E30*'Inputs - Candidates'!B89</f>
        <v>0.25806451612903225</v>
      </c>
      <c r="D50" s="88">
        <f>'Open Position'!E30*'Inputs - Candidates'!B115</f>
        <v>0.12903225806451613</v>
      </c>
      <c r="E50" s="88">
        <f>'Open Position'!E30*'Inputs - Candidates'!B141</f>
        <v>0.25806451612903225</v>
      </c>
      <c r="F50" s="88">
        <f>'Open Position'!E30*'Inputs - Candidates'!B167</f>
        <v>0.32258064516129031</v>
      </c>
      <c r="G50" s="89">
        <f>'Open Position'!E30*'Inputs - Candidates'!B193</f>
        <v>0.12903225806451613</v>
      </c>
    </row>
    <row r="51" spans="1:7" ht="12.75" customHeight="1">
      <c r="A51" s="3" t="str">
        <f>"   "&amp;Labels!B45</f>
        <v xml:space="preserve">   Original Contributions</v>
      </c>
      <c r="B51" s="88">
        <f>'Open Position'!E31*'Inputs - Candidates'!B64</f>
        <v>0.16129032258064516</v>
      </c>
      <c r="C51" s="88">
        <f>'Open Position'!E31*'Inputs - Candidates'!B90</f>
        <v>0.16129032258064516</v>
      </c>
      <c r="D51" s="88">
        <f>'Open Position'!E31*'Inputs - Candidates'!B116</f>
        <v>0.19354838709677419</v>
      </c>
      <c r="E51" s="88">
        <f>'Open Position'!E31*'Inputs - Candidates'!B142</f>
        <v>6.4516129032258063E-2</v>
      </c>
      <c r="F51" s="88">
        <f>'Open Position'!E31*'Inputs - Candidates'!B168</f>
        <v>9.6774193548387094E-2</v>
      </c>
      <c r="G51" s="89">
        <f>'Open Position'!E31*'Inputs - Candidates'!B194</f>
        <v>0.16129032258064516</v>
      </c>
    </row>
    <row r="52" spans="1:7" ht="12.75" customHeight="1">
      <c r="A52" s="3" t="str">
        <f>"   "&amp;Labels!B46</f>
        <v xml:space="preserve">   Outstanding Contributions</v>
      </c>
      <c r="B52" s="88">
        <f>'Open Position'!E32*'Inputs - Candidates'!B65</f>
        <v>0.40322580645161288</v>
      </c>
      <c r="C52" s="88">
        <f>'Open Position'!E32*'Inputs - Candidates'!B91</f>
        <v>0.24193548387096775</v>
      </c>
      <c r="D52" s="88">
        <f>'Open Position'!E32*'Inputs - Candidates'!B117</f>
        <v>0.32258064516129031</v>
      </c>
      <c r="E52" s="88">
        <f>'Open Position'!E32*'Inputs - Candidates'!B143</f>
        <v>0.16129032258064516</v>
      </c>
      <c r="F52" s="88">
        <f>'Open Position'!E32*'Inputs - Candidates'!B169</f>
        <v>0.24193548387096775</v>
      </c>
      <c r="G52" s="89">
        <f>'Open Position'!E32*'Inputs - Candidates'!B195</f>
        <v>0.32258064516129031</v>
      </c>
    </row>
    <row r="53" spans="1:7" ht="12.75" customHeight="1">
      <c r="A53" s="90" t="str">
        <f>"   "&amp;Labels!C43</f>
        <v xml:space="preserve">   Subtotal</v>
      </c>
      <c r="B53" s="91">
        <f t="shared" ref="B53:G53" si="6">SUM(B50:B52)</f>
        <v>0.88709677419354838</v>
      </c>
      <c r="C53" s="91">
        <f t="shared" si="6"/>
        <v>0.66129032258064513</v>
      </c>
      <c r="D53" s="91">
        <f t="shared" si="6"/>
        <v>0.64516129032258063</v>
      </c>
      <c r="E53" s="91">
        <f t="shared" si="6"/>
        <v>0.4838709677419355</v>
      </c>
      <c r="F53" s="91">
        <f t="shared" si="6"/>
        <v>0.66129032258064513</v>
      </c>
      <c r="G53" s="92">
        <f t="shared" si="6"/>
        <v>0.61290322580645151</v>
      </c>
    </row>
    <row r="54" spans="1:7" ht="12.75" customHeight="1">
      <c r="A54" s="90" t="str">
        <f>Labels!B47</f>
        <v>Team Style</v>
      </c>
      <c r="B54" s="91"/>
      <c r="C54" s="91"/>
      <c r="D54" s="91"/>
      <c r="E54" s="91"/>
      <c r="F54" s="91"/>
      <c r="G54" s="92"/>
    </row>
    <row r="55" spans="1:7" ht="12.75" customHeight="1">
      <c r="A55" s="3" t="str">
        <f>"   "&amp;Labels!B48</f>
        <v xml:space="preserve">   Works well with Others</v>
      </c>
      <c r="B55" s="88">
        <f>'Open Position'!E35*'Inputs - Candidates'!B67</f>
        <v>0.40322580645161288</v>
      </c>
      <c r="C55" s="88">
        <f>'Open Position'!E35*'Inputs - Candidates'!B93</f>
        <v>0</v>
      </c>
      <c r="D55" s="88">
        <f>'Open Position'!E35*'Inputs - Candidates'!B119</f>
        <v>0.16129032258064516</v>
      </c>
      <c r="E55" s="88">
        <f>'Open Position'!E35*'Inputs - Candidates'!B145</f>
        <v>0.40322580645161288</v>
      </c>
      <c r="F55" s="88">
        <f>'Open Position'!E35*'Inputs - Candidates'!B171</f>
        <v>0.24193548387096775</v>
      </c>
      <c r="G55" s="89">
        <f>'Open Position'!E35*'Inputs - Candidates'!B197</f>
        <v>0.32258064516129031</v>
      </c>
    </row>
    <row r="56" spans="1:7" ht="12.75" customHeight="1">
      <c r="A56" s="3" t="str">
        <f>"   "&amp;Labels!B49</f>
        <v xml:space="preserve">   Accepts Conflict of Ideas</v>
      </c>
      <c r="B56" s="88">
        <f>'Open Position'!E36*'Inputs - Candidates'!B68</f>
        <v>0.24193548387096775</v>
      </c>
      <c r="C56" s="88">
        <f>'Open Position'!E36*'Inputs - Candidates'!B94</f>
        <v>0</v>
      </c>
      <c r="D56" s="88">
        <f>'Open Position'!E36*'Inputs - Candidates'!B120</f>
        <v>0.19354838709677419</v>
      </c>
      <c r="E56" s="88">
        <f>'Open Position'!E36*'Inputs - Candidates'!B146</f>
        <v>0.14516129032258063</v>
      </c>
      <c r="F56" s="88">
        <f>'Open Position'!E36*'Inputs - Candidates'!B172</f>
        <v>0.24193548387096775</v>
      </c>
      <c r="G56" s="89">
        <f>'Open Position'!E36*'Inputs - Candidates'!B198</f>
        <v>0.19354838709677419</v>
      </c>
    </row>
    <row r="57" spans="1:7" ht="12.75" customHeight="1">
      <c r="A57" s="3" t="str">
        <f>"   "&amp;Labels!B50</f>
        <v xml:space="preserve">   Manages Conflict of People</v>
      </c>
      <c r="B57" s="88">
        <f>'Open Position'!E37*'Inputs - Candidates'!B69</f>
        <v>0.24193548387096775</v>
      </c>
      <c r="C57" s="88">
        <f>'Open Position'!E37*'Inputs - Candidates'!B95</f>
        <v>0</v>
      </c>
      <c r="D57" s="88">
        <f>'Open Position'!E37*'Inputs - Candidates'!B121</f>
        <v>0.14516129032258063</v>
      </c>
      <c r="E57" s="88">
        <f>'Open Position'!E37*'Inputs - Candidates'!B147</f>
        <v>0.19354838709677419</v>
      </c>
      <c r="F57" s="88">
        <f>'Open Position'!E37*'Inputs - Candidates'!B173</f>
        <v>0.19354838709677419</v>
      </c>
      <c r="G57" s="89">
        <f>'Open Position'!E37*'Inputs - Candidates'!B199</f>
        <v>0.14516129032258063</v>
      </c>
    </row>
    <row r="58" spans="1:7" ht="12.75" customHeight="1">
      <c r="A58" s="3" t="str">
        <f>"   "&amp;Labels!B51</f>
        <v xml:space="preserve">   Accepts Valid Criticism</v>
      </c>
      <c r="B58" s="88">
        <f>'Open Position'!E38*'Inputs - Candidates'!B70</f>
        <v>0.40322580645161288</v>
      </c>
      <c r="C58" s="88">
        <f>'Open Position'!E38*'Inputs - Candidates'!B96</f>
        <v>0</v>
      </c>
      <c r="D58" s="88">
        <f>'Open Position'!E38*'Inputs - Candidates'!B122</f>
        <v>0.24193548387096775</v>
      </c>
      <c r="E58" s="88">
        <f>'Open Position'!E38*'Inputs - Candidates'!B148</f>
        <v>0.24193548387096775</v>
      </c>
      <c r="F58" s="88">
        <f>'Open Position'!E38*'Inputs - Candidates'!B174</f>
        <v>0.24193548387096775</v>
      </c>
      <c r="G58" s="89">
        <f>'Open Position'!E38*'Inputs - Candidates'!B200</f>
        <v>0.32258064516129031</v>
      </c>
    </row>
    <row r="59" spans="1:7" ht="12.75" customHeight="1">
      <c r="A59" s="3" t="str">
        <f>"   "&amp;Labels!B52</f>
        <v xml:space="preserve">   Forms Own Opinions</v>
      </c>
      <c r="B59" s="88">
        <f>'Open Position'!E39*'Inputs - Candidates'!B71</f>
        <v>0.24193548387096775</v>
      </c>
      <c r="C59" s="88">
        <f>'Open Position'!E39*'Inputs - Candidates'!B97</f>
        <v>0</v>
      </c>
      <c r="D59" s="88">
        <f>'Open Position'!E39*'Inputs - Candidates'!B123</f>
        <v>0.24193548387096775</v>
      </c>
      <c r="E59" s="88">
        <f>'Open Position'!E39*'Inputs - Candidates'!B149</f>
        <v>0.19354838709677419</v>
      </c>
      <c r="F59" s="88">
        <f>'Open Position'!E39*'Inputs - Candidates'!B175</f>
        <v>0.14516129032258063</v>
      </c>
      <c r="G59" s="89">
        <f>'Open Position'!E39*'Inputs - Candidates'!B201</f>
        <v>0.14516129032258063</v>
      </c>
    </row>
    <row r="60" spans="1:7" ht="12.75" customHeight="1">
      <c r="A60" s="3" t="str">
        <f>"   "&amp;Labels!B53</f>
        <v xml:space="preserve">   Leadership</v>
      </c>
      <c r="B60" s="88">
        <f>'Open Position'!E40*'Inputs - Candidates'!B72</f>
        <v>0.16129032258064516</v>
      </c>
      <c r="C60" s="88">
        <f>'Open Position'!E40*'Inputs - Candidates'!B98</f>
        <v>0</v>
      </c>
      <c r="D60" s="88">
        <f>'Open Position'!E40*'Inputs - Candidates'!B124</f>
        <v>0.12903225806451613</v>
      </c>
      <c r="E60" s="88">
        <f>'Open Position'!E40*'Inputs - Candidates'!B150</f>
        <v>9.6774193548387094E-2</v>
      </c>
      <c r="F60" s="88">
        <f>'Open Position'!E40*'Inputs - Candidates'!B176</f>
        <v>9.6774193548387094E-2</v>
      </c>
      <c r="G60" s="89">
        <f>'Open Position'!E40*'Inputs - Candidates'!B202</f>
        <v>0.12903225806451613</v>
      </c>
    </row>
    <row r="61" spans="1:7" ht="12.75" customHeight="1">
      <c r="A61" s="90" t="str">
        <f>"   "&amp;Labels!C47</f>
        <v xml:space="preserve">   Subtotal</v>
      </c>
      <c r="B61" s="91">
        <f t="shared" ref="B61:G61" si="7">SUM(B55:B60)</f>
        <v>1.6935483870967742</v>
      </c>
      <c r="C61" s="91">
        <f t="shared" si="7"/>
        <v>0</v>
      </c>
      <c r="D61" s="91">
        <f t="shared" si="7"/>
        <v>1.1129032258064515</v>
      </c>
      <c r="E61" s="91">
        <f t="shared" si="7"/>
        <v>1.2741935483870968</v>
      </c>
      <c r="F61" s="91">
        <f t="shared" si="7"/>
        <v>1.161290322580645</v>
      </c>
      <c r="G61" s="92">
        <f t="shared" si="7"/>
        <v>1.258064516129032</v>
      </c>
    </row>
    <row r="62" spans="1:7" ht="12.75" customHeight="1">
      <c r="A62" s="90" t="str">
        <f>Labels!B54</f>
        <v>Basic Competencies</v>
      </c>
      <c r="B62" s="91"/>
      <c r="C62" s="91"/>
      <c r="D62" s="91"/>
      <c r="E62" s="91"/>
      <c r="F62" s="91"/>
      <c r="G62" s="92"/>
    </row>
    <row r="63" spans="1:7" ht="12.75" customHeight="1">
      <c r="A63" s="3" t="str">
        <f>"   "&amp;Labels!B55</f>
        <v xml:space="preserve">   Sense of Fairness</v>
      </c>
      <c r="B63" s="88">
        <f>'Open Position'!E43*'Inputs - Candidates'!B74</f>
        <v>0.40322580645161288</v>
      </c>
      <c r="C63" s="88">
        <f>'Open Position'!E43*'Inputs - Candidates'!B100</f>
        <v>0.24193548387096775</v>
      </c>
      <c r="D63" s="88">
        <f>'Open Position'!E43*'Inputs - Candidates'!B126</f>
        <v>0.40322580645161288</v>
      </c>
      <c r="E63" s="88">
        <f>'Open Position'!E43*'Inputs - Candidates'!B152</f>
        <v>0.24193548387096775</v>
      </c>
      <c r="F63" s="88">
        <f>'Open Position'!E43*'Inputs - Candidates'!B178</f>
        <v>0.16129032258064516</v>
      </c>
      <c r="G63" s="89">
        <f>'Open Position'!E43*'Inputs - Candidates'!B204</f>
        <v>0.32258064516129031</v>
      </c>
    </row>
    <row r="64" spans="1:7" ht="12.75" customHeight="1">
      <c r="A64" s="3" t="str">
        <f>"   "&amp;Labels!B56</f>
        <v xml:space="preserve">   Cognitive Ability</v>
      </c>
      <c r="B64" s="88">
        <f>'Open Position'!E44*'Inputs - Candidates'!B75</f>
        <v>0.32258064516129031</v>
      </c>
      <c r="C64" s="88">
        <f>'Open Position'!E44*'Inputs - Candidates'!B101</f>
        <v>0.19354838709677419</v>
      </c>
      <c r="D64" s="88">
        <f>'Open Position'!E44*'Inputs - Candidates'!B127</f>
        <v>0.38709677419354838</v>
      </c>
      <c r="E64" s="88">
        <f>'Open Position'!E44*'Inputs - Candidates'!B153</f>
        <v>0.19354838709677419</v>
      </c>
      <c r="F64" s="88">
        <f>'Open Position'!E44*'Inputs - Candidates'!B179</f>
        <v>0.19354838709677419</v>
      </c>
      <c r="G64" s="89">
        <f>'Open Position'!E44*'Inputs - Candidates'!B205</f>
        <v>0.25806451612903225</v>
      </c>
    </row>
    <row r="65" spans="1:7" ht="12.75" customHeight="1">
      <c r="A65" s="90" t="str">
        <f>"   "&amp;Labels!C54</f>
        <v xml:space="preserve">   Subtotal</v>
      </c>
      <c r="B65" s="91">
        <f t="shared" ref="B65:G65" si="8">SUM(B63:B64)</f>
        <v>0.72580645161290325</v>
      </c>
      <c r="C65" s="91">
        <f t="shared" si="8"/>
        <v>0.43548387096774194</v>
      </c>
      <c r="D65" s="91">
        <f t="shared" si="8"/>
        <v>0.79032258064516125</v>
      </c>
      <c r="E65" s="91">
        <f t="shared" si="8"/>
        <v>0.43548387096774194</v>
      </c>
      <c r="F65" s="91">
        <f t="shared" si="8"/>
        <v>0.35483870967741937</v>
      </c>
      <c r="G65" s="92">
        <f t="shared" si="8"/>
        <v>0.58064516129032251</v>
      </c>
    </row>
    <row r="66" spans="1:7" ht="12.75" customHeight="1">
      <c r="A66" s="90" t="str">
        <f>Labels!B57</f>
        <v>Compensation</v>
      </c>
      <c r="B66" s="91">
        <f>'Open Position'!E46*'Inputs - Candidates'!B76</f>
        <v>0.58064516129032251</v>
      </c>
      <c r="C66" s="91">
        <f>'Open Position'!E46*'Inputs - Candidates'!B102</f>
        <v>0.4838709677419355</v>
      </c>
      <c r="D66" s="91">
        <f>'Open Position'!E46*'Inputs - Candidates'!B128</f>
        <v>0.29032258064516125</v>
      </c>
      <c r="E66" s="91">
        <f>'Open Position'!E46*'Inputs - Candidates'!B154</f>
        <v>0.58064516129032251</v>
      </c>
      <c r="F66" s="91">
        <f>'Open Position'!E46*'Inputs - Candidates'!B180</f>
        <v>0.38709677419354838</v>
      </c>
      <c r="G66" s="92">
        <f>'Open Position'!E46*'Inputs - Candidates'!B206</f>
        <v>0.38709677419354838</v>
      </c>
    </row>
    <row r="67" spans="1:7" ht="12.75" customHeight="1">
      <c r="A67" s="90" t="str">
        <f>Labels!B58</f>
        <v>Location</v>
      </c>
      <c r="B67" s="91">
        <f>'Open Position'!E47*'Inputs - Candidates'!B77</f>
        <v>0.24193548387096775</v>
      </c>
      <c r="C67" s="91">
        <f>'Open Position'!E47*'Inputs - Candidates'!B103</f>
        <v>0.24193548387096775</v>
      </c>
      <c r="D67" s="91">
        <f>'Open Position'!E47*'Inputs - Candidates'!B129</f>
        <v>0.24193548387096775</v>
      </c>
      <c r="E67" s="91">
        <f>'Open Position'!E47*'Inputs - Candidates'!B155</f>
        <v>9.6774193548387094E-2</v>
      </c>
      <c r="F67" s="91">
        <f>'Open Position'!E47*'Inputs - Candidates'!B181</f>
        <v>0.19354838709677419</v>
      </c>
      <c r="G67" s="92">
        <f>'Open Position'!E47*'Inputs - Candidates'!B207</f>
        <v>0.14516129032258063</v>
      </c>
    </row>
    <row r="68" spans="1:7" ht="12.75" customHeight="1">
      <c r="A68" s="28" t="str">
        <f>Labels!C33</f>
        <v>Total</v>
      </c>
      <c r="B68" s="93">
        <f t="shared" ref="B68:G68" si="9">SUM(B48,B53,B61,B65:B67)</f>
        <v>5.2741935483870961</v>
      </c>
      <c r="C68" s="93">
        <f t="shared" si="9"/>
        <v>2.387096774193548</v>
      </c>
      <c r="D68" s="93">
        <f t="shared" si="9"/>
        <v>4.096774193548387</v>
      </c>
      <c r="E68" s="93">
        <f t="shared" si="9"/>
        <v>3.8225806451612905</v>
      </c>
      <c r="F68" s="93">
        <f t="shared" si="9"/>
        <v>3.387096774193548</v>
      </c>
      <c r="G68" s="94">
        <f t="shared" si="9"/>
        <v>3.7903225806451606</v>
      </c>
    </row>
  </sheetData>
  <mergeCells count="4">
    <mergeCell ref="A1:C1"/>
    <mergeCell ref="A2:C2"/>
    <mergeCell ref="A3:C3"/>
    <mergeCell ref="A4:C4"/>
  </mergeCells>
  <pageMargins left="0.25" right="0.25" top="0.5" bottom="0.5" header="0.5" footer="0.5"/>
  <pageSetup paperSize="9" fitToHeight="32767" orientation="landscape" horizontalDpi="0" verticalDpi="0" copies="0"/>
  <headerFooter alignWithMargins="0"/>
  <legacyDrawing r:id="rId1"/>
</worksheet>
</file>

<file path=xl/worksheets/sheet16.xml><?xml version="1.0" encoding="utf-8"?>
<worksheet xmlns="http://schemas.openxmlformats.org/spreadsheetml/2006/main" xmlns:r="http://schemas.openxmlformats.org/officeDocument/2006/relationships">
  <sheetPr>
    <outlinePr summaryBelow="0" summaryRight="0"/>
    <pageSetUpPr fitToPage="1"/>
  </sheetPr>
  <dimension ref="A1:E66"/>
  <sheetViews>
    <sheetView zoomScaleNormal="100" workbookViewId="0">
      <selection sqref="A1:C1"/>
    </sheetView>
  </sheetViews>
  <sheetFormatPr defaultRowHeight="12.75" customHeight="1"/>
  <cols>
    <col min="1" max="1" width="26.5703125" customWidth="1"/>
    <col min="2" max="2" width="23.85546875" customWidth="1"/>
    <col min="3" max="3" width="8.42578125" customWidth="1"/>
    <col min="4" max="4" width="11" customWidth="1"/>
    <col min="5" max="5" width="60.7109375" style="112" customWidth="1"/>
  </cols>
  <sheetData>
    <row r="1" spans="1:5" ht="12.75" customHeight="1">
      <c r="A1" s="141" t="str">
        <f>"Employment Candidates"</f>
        <v>Employment Candidates</v>
      </c>
      <c r="B1" s="141"/>
      <c r="C1" s="141"/>
    </row>
    <row r="2" spans="1:5" ht="12.75" customHeight="1">
      <c r="A2" s="141" t="str">
        <f>"Position Title: "&amp;'Open Position'!B7</f>
        <v>Position Title: Marketing Manager</v>
      </c>
      <c r="B2" s="141"/>
      <c r="C2" s="141"/>
    </row>
    <row r="3" spans="1:5" ht="12.75" customHeight="1">
      <c r="A3" s="141" t="str">
        <f>"Labels"&amp;" "&amp;""</f>
        <v xml:space="preserve">Labels </v>
      </c>
      <c r="B3" s="141"/>
      <c r="C3" s="141"/>
    </row>
    <row r="4" spans="1:5" ht="12.75" customHeight="1">
      <c r="A4" s="141" t="str">
        <f>""</f>
        <v/>
      </c>
      <c r="B4" s="141"/>
      <c r="C4" s="141"/>
    </row>
    <row r="5" spans="1:5" ht="12.75" customHeight="1">
      <c r="A5" s="103" t="s">
        <v>64</v>
      </c>
      <c r="B5" s="103" t="s">
        <v>123</v>
      </c>
      <c r="C5" s="103"/>
      <c r="D5" s="103"/>
      <c r="E5" s="110" t="s">
        <v>181</v>
      </c>
    </row>
    <row r="6" spans="1:5" ht="22.5" customHeight="1">
      <c r="A6" s="104" t="s">
        <v>158</v>
      </c>
      <c r="B6" s="105" t="s">
        <v>23</v>
      </c>
      <c r="C6" s="106"/>
      <c r="D6" s="106"/>
      <c r="E6" s="111" t="s">
        <v>122</v>
      </c>
    </row>
    <row r="7" spans="1:5" ht="12.75" customHeight="1">
      <c r="A7" s="104" t="s">
        <v>89</v>
      </c>
      <c r="B7" s="105" t="s">
        <v>57</v>
      </c>
      <c r="C7" s="106"/>
      <c r="D7" s="106"/>
      <c r="E7" s="111" t="s">
        <v>72</v>
      </c>
    </row>
    <row r="8" spans="1:5" ht="22.5" customHeight="1">
      <c r="A8" s="104" t="s">
        <v>184</v>
      </c>
      <c r="B8" s="105" t="s">
        <v>84</v>
      </c>
      <c r="C8" s="106"/>
      <c r="D8" s="106"/>
      <c r="E8" s="111" t="s">
        <v>148</v>
      </c>
    </row>
    <row r="9" spans="1:5" ht="22.5" customHeight="1">
      <c r="A9" s="104" t="s">
        <v>133</v>
      </c>
      <c r="B9" s="105" t="s">
        <v>7</v>
      </c>
      <c r="C9" s="106"/>
      <c r="D9" s="106"/>
      <c r="E9" s="111" t="s">
        <v>69</v>
      </c>
    </row>
    <row r="10" spans="1:5" ht="12.75" customHeight="1">
      <c r="A10" s="104" t="s">
        <v>62</v>
      </c>
      <c r="B10" s="105" t="s">
        <v>20</v>
      </c>
      <c r="C10" s="106"/>
      <c r="D10" s="106"/>
      <c r="E10" s="111" t="s">
        <v>80</v>
      </c>
    </row>
    <row r="11" spans="1:5" ht="22.5" customHeight="1">
      <c r="A11" s="104" t="s">
        <v>12</v>
      </c>
      <c r="B11" s="105" t="s">
        <v>197</v>
      </c>
      <c r="C11" s="106"/>
      <c r="D11" s="106"/>
      <c r="E11" s="111" t="s">
        <v>172</v>
      </c>
    </row>
    <row r="12" spans="1:5" ht="12.75" customHeight="1">
      <c r="A12" s="104" t="s">
        <v>93</v>
      </c>
      <c r="B12" s="105" t="s">
        <v>75</v>
      </c>
      <c r="C12" s="106"/>
      <c r="D12" s="106"/>
      <c r="E12" s="111" t="s">
        <v>59</v>
      </c>
    </row>
    <row r="13" spans="1:5" ht="12.75" customHeight="1">
      <c r="A13" s="104" t="s">
        <v>30</v>
      </c>
      <c r="B13" s="105" t="s">
        <v>118</v>
      </c>
      <c r="C13" s="106"/>
      <c r="D13" s="106"/>
      <c r="E13" s="111" t="s">
        <v>162</v>
      </c>
    </row>
    <row r="14" spans="1:5" ht="12.75" customHeight="1">
      <c r="A14" s="104" t="s">
        <v>137</v>
      </c>
      <c r="B14" s="105" t="s">
        <v>58</v>
      </c>
      <c r="C14" s="106"/>
      <c r="D14" s="106"/>
      <c r="E14" s="111" t="s">
        <v>156</v>
      </c>
    </row>
    <row r="15" spans="1:5" ht="12.75" customHeight="1">
      <c r="A15" s="104" t="s">
        <v>14</v>
      </c>
      <c r="B15" s="105" t="s">
        <v>76</v>
      </c>
      <c r="C15" s="106"/>
      <c r="D15" s="106"/>
      <c r="E15" s="111" t="s">
        <v>150</v>
      </c>
    </row>
    <row r="16" spans="1:5" ht="12.75" customHeight="1">
      <c r="A16" s="104" t="s">
        <v>66</v>
      </c>
      <c r="B16" s="105" t="s">
        <v>152</v>
      </c>
      <c r="C16" s="106"/>
      <c r="D16" s="106"/>
      <c r="E16" s="111" t="s">
        <v>165</v>
      </c>
    </row>
    <row r="17" spans="1:5" ht="33.75" customHeight="1">
      <c r="A17" s="104" t="s">
        <v>3</v>
      </c>
      <c r="B17" s="105" t="s">
        <v>132</v>
      </c>
      <c r="C17" s="106"/>
      <c r="D17" s="106"/>
      <c r="E17" s="111" t="s">
        <v>8</v>
      </c>
    </row>
    <row r="18" spans="1:5" ht="12.75" customHeight="1">
      <c r="A18" s="104" t="s">
        <v>195</v>
      </c>
      <c r="B18" s="105" t="s">
        <v>94</v>
      </c>
      <c r="C18" s="106"/>
      <c r="D18" s="106"/>
      <c r="E18" s="111" t="s">
        <v>36</v>
      </c>
    </row>
    <row r="19" spans="1:5" ht="22.5" customHeight="1">
      <c r="A19" s="104" t="s">
        <v>109</v>
      </c>
      <c r="B19" s="105" t="s">
        <v>52</v>
      </c>
      <c r="C19" s="106"/>
      <c r="D19" s="106"/>
      <c r="E19" s="111" t="s">
        <v>83</v>
      </c>
    </row>
    <row r="20" spans="1:5" ht="22.5" customHeight="1">
      <c r="A20" s="104" t="s">
        <v>126</v>
      </c>
      <c r="B20" s="105" t="s">
        <v>193</v>
      </c>
      <c r="C20" s="106"/>
      <c r="D20" s="106"/>
      <c r="E20" s="111" t="s">
        <v>127</v>
      </c>
    </row>
    <row r="21" spans="1:5" ht="45.75" customHeight="1">
      <c r="A21" s="104" t="s">
        <v>13</v>
      </c>
      <c r="B21" s="105" t="s">
        <v>185</v>
      </c>
      <c r="C21" s="106"/>
      <c r="D21" s="106"/>
      <c r="E21" s="111" t="s">
        <v>112</v>
      </c>
    </row>
    <row r="22" spans="1:5" ht="22.5" customHeight="1">
      <c r="A22" s="104" t="s">
        <v>138</v>
      </c>
      <c r="B22" s="105" t="s">
        <v>180</v>
      </c>
      <c r="C22" s="106"/>
      <c r="D22" s="106"/>
      <c r="E22" s="111" t="s">
        <v>44</v>
      </c>
    </row>
    <row r="24" spans="1:5" ht="12.75" customHeight="1">
      <c r="A24" s="103" t="s">
        <v>61</v>
      </c>
      <c r="B24" s="103" t="s">
        <v>35</v>
      </c>
      <c r="C24" s="103" t="s">
        <v>15</v>
      </c>
      <c r="D24" s="103" t="s">
        <v>91</v>
      </c>
      <c r="E24" s="110" t="s">
        <v>181</v>
      </c>
    </row>
    <row r="25" spans="1:5" ht="12.75" customHeight="1">
      <c r="A25" s="104" t="s">
        <v>114</v>
      </c>
      <c r="B25" s="107" t="s">
        <v>114</v>
      </c>
      <c r="C25" s="107" t="s">
        <v>154</v>
      </c>
      <c r="D25" s="107" t="s">
        <v>114</v>
      </c>
      <c r="E25" s="111" t="s">
        <v>199</v>
      </c>
    </row>
    <row r="26" spans="1:5" ht="12.75" customHeight="1">
      <c r="A26" s="104" t="s">
        <v>70</v>
      </c>
      <c r="B26" s="108" t="s">
        <v>28</v>
      </c>
      <c r="D26" s="108" t="s">
        <v>81</v>
      </c>
    </row>
    <row r="27" spans="1:5" ht="12.75" customHeight="1">
      <c r="A27" s="104" t="s">
        <v>151</v>
      </c>
      <c r="B27" s="108" t="s">
        <v>170</v>
      </c>
    </row>
    <row r="28" spans="1:5" ht="12.75" customHeight="1">
      <c r="A28" s="104" t="s">
        <v>194</v>
      </c>
      <c r="B28" s="108" t="s">
        <v>53</v>
      </c>
    </row>
    <row r="29" spans="1:5" ht="12.75" customHeight="1">
      <c r="A29" s="104" t="s">
        <v>198</v>
      </c>
      <c r="B29" s="108" t="s">
        <v>125</v>
      </c>
    </row>
    <row r="30" spans="1:5" ht="12.75" customHeight="1">
      <c r="A30" s="104" t="s">
        <v>68</v>
      </c>
      <c r="B30" s="108" t="s">
        <v>134</v>
      </c>
    </row>
    <row r="31" spans="1:5" ht="12.75" customHeight="1">
      <c r="A31" s="104" t="s">
        <v>95</v>
      </c>
      <c r="B31" s="108" t="s">
        <v>87</v>
      </c>
    </row>
    <row r="33" spans="1:5" ht="12.75" customHeight="1">
      <c r="A33" s="104" t="s">
        <v>0</v>
      </c>
      <c r="B33" s="107" t="s">
        <v>0</v>
      </c>
      <c r="C33" s="107" t="s">
        <v>154</v>
      </c>
      <c r="D33" s="107" t="s">
        <v>0</v>
      </c>
      <c r="E33" s="111" t="s">
        <v>42</v>
      </c>
    </row>
    <row r="34" spans="1:5" ht="12.75" customHeight="1">
      <c r="A34" s="104" t="s">
        <v>17</v>
      </c>
      <c r="B34" s="108" t="s">
        <v>107</v>
      </c>
      <c r="C34" s="108" t="s">
        <v>79</v>
      </c>
      <c r="D34" s="108" t="s">
        <v>0</v>
      </c>
    </row>
    <row r="35" spans="1:5" ht="12.75" customHeight="1">
      <c r="A35" s="104" t="s">
        <v>163</v>
      </c>
      <c r="B35" s="109" t="s">
        <v>27</v>
      </c>
      <c r="D35" s="109" t="s">
        <v>174</v>
      </c>
    </row>
    <row r="36" spans="1:5" ht="12.75" customHeight="1">
      <c r="A36" s="104" t="s">
        <v>167</v>
      </c>
      <c r="B36" s="109" t="s">
        <v>39</v>
      </c>
    </row>
    <row r="37" spans="1:5" ht="12.75" customHeight="1">
      <c r="A37" s="104" t="s">
        <v>74</v>
      </c>
      <c r="B37" s="109" t="s">
        <v>116</v>
      </c>
    </row>
    <row r="38" spans="1:5" ht="12.75" customHeight="1">
      <c r="A38" s="104" t="s">
        <v>22</v>
      </c>
      <c r="B38" s="109" t="s">
        <v>4</v>
      </c>
    </row>
    <row r="39" spans="1:5" ht="12.75" customHeight="1">
      <c r="A39" s="104" t="s">
        <v>160</v>
      </c>
      <c r="B39" s="109" t="s">
        <v>32</v>
      </c>
    </row>
    <row r="40" spans="1:5" ht="12.75" customHeight="1">
      <c r="A40" s="104" t="s">
        <v>175</v>
      </c>
      <c r="B40" s="109" t="s">
        <v>77</v>
      </c>
    </row>
    <row r="41" spans="1:5" ht="12.75" customHeight="1">
      <c r="A41" s="104" t="s">
        <v>168</v>
      </c>
      <c r="B41" s="109" t="s">
        <v>104</v>
      </c>
    </row>
    <row r="42" spans="1:5" ht="12.75" customHeight="1">
      <c r="A42" s="104" t="s">
        <v>129</v>
      </c>
      <c r="B42" s="109" t="s">
        <v>31</v>
      </c>
    </row>
    <row r="43" spans="1:5" ht="12.75" customHeight="1">
      <c r="A43" s="104" t="s">
        <v>9</v>
      </c>
      <c r="B43" s="108" t="s">
        <v>117</v>
      </c>
      <c r="C43" s="108" t="s">
        <v>79</v>
      </c>
    </row>
    <row r="44" spans="1:5" ht="12.75" customHeight="1">
      <c r="A44" s="104" t="s">
        <v>99</v>
      </c>
      <c r="B44" s="109" t="s">
        <v>196</v>
      </c>
    </row>
    <row r="45" spans="1:5" ht="12.75" customHeight="1">
      <c r="A45" s="104" t="s">
        <v>47</v>
      </c>
      <c r="B45" s="109" t="s">
        <v>88</v>
      </c>
    </row>
    <row r="46" spans="1:5" ht="12.75" customHeight="1">
      <c r="A46" s="104" t="s">
        <v>153</v>
      </c>
      <c r="B46" s="109" t="s">
        <v>149</v>
      </c>
    </row>
    <row r="47" spans="1:5" ht="12.75" customHeight="1">
      <c r="A47" s="104" t="s">
        <v>131</v>
      </c>
      <c r="B47" s="108" t="s">
        <v>178</v>
      </c>
      <c r="C47" s="108" t="s">
        <v>79</v>
      </c>
    </row>
    <row r="48" spans="1:5" ht="12.75" customHeight="1">
      <c r="A48" s="104" t="s">
        <v>115</v>
      </c>
      <c r="B48" s="109" t="s">
        <v>11</v>
      </c>
    </row>
    <row r="49" spans="1:5" ht="12.75" customHeight="1">
      <c r="A49" s="104" t="s">
        <v>18</v>
      </c>
      <c r="B49" s="109" t="s">
        <v>50</v>
      </c>
    </row>
    <row r="50" spans="1:5" ht="12.75" customHeight="1">
      <c r="A50" s="104" t="s">
        <v>63</v>
      </c>
      <c r="B50" s="109" t="s">
        <v>73</v>
      </c>
    </row>
    <row r="51" spans="1:5" ht="12.75" customHeight="1">
      <c r="A51" s="104" t="s">
        <v>96</v>
      </c>
      <c r="B51" s="109" t="s">
        <v>155</v>
      </c>
    </row>
    <row r="52" spans="1:5" ht="12.75" customHeight="1">
      <c r="A52" s="104" t="s">
        <v>16</v>
      </c>
      <c r="B52" s="109" t="s">
        <v>105</v>
      </c>
    </row>
    <row r="53" spans="1:5" ht="12.75" customHeight="1">
      <c r="A53" s="104" t="s">
        <v>1</v>
      </c>
      <c r="B53" s="109" t="s">
        <v>182</v>
      </c>
    </row>
    <row r="54" spans="1:5" ht="12.75" customHeight="1">
      <c r="A54" s="104" t="s">
        <v>176</v>
      </c>
      <c r="B54" s="108" t="s">
        <v>159</v>
      </c>
      <c r="C54" s="108" t="s">
        <v>79</v>
      </c>
    </row>
    <row r="55" spans="1:5" ht="12.75" customHeight="1">
      <c r="A55" s="104" t="s">
        <v>189</v>
      </c>
      <c r="B55" s="109" t="s">
        <v>40</v>
      </c>
    </row>
    <row r="56" spans="1:5" ht="12.75" customHeight="1">
      <c r="A56" s="104" t="s">
        <v>34</v>
      </c>
      <c r="B56" s="109" t="s">
        <v>157</v>
      </c>
    </row>
    <row r="57" spans="1:5" ht="12.75" customHeight="1">
      <c r="A57" s="104" t="s">
        <v>192</v>
      </c>
      <c r="B57" s="108" t="s">
        <v>121</v>
      </c>
    </row>
    <row r="58" spans="1:5" ht="12.75" customHeight="1">
      <c r="A58" s="104" t="s">
        <v>173</v>
      </c>
      <c r="B58" s="108" t="s">
        <v>38</v>
      </c>
    </row>
    <row r="60" spans="1:5" ht="22.5" customHeight="1">
      <c r="A60" s="104" t="s">
        <v>186</v>
      </c>
      <c r="B60" s="107" t="s">
        <v>19</v>
      </c>
      <c r="C60" s="107" t="s">
        <v>154</v>
      </c>
      <c r="D60" s="107" t="s">
        <v>191</v>
      </c>
      <c r="E60" s="111" t="s">
        <v>190</v>
      </c>
    </row>
    <row r="61" spans="1:5" ht="12.75" customHeight="1">
      <c r="A61" s="104" t="s">
        <v>65</v>
      </c>
      <c r="B61" s="108" t="s">
        <v>124</v>
      </c>
      <c r="D61" s="108" t="s">
        <v>191</v>
      </c>
    </row>
    <row r="62" spans="1:5" ht="12.75" customHeight="1">
      <c r="A62" s="104" t="s">
        <v>60</v>
      </c>
      <c r="B62" s="108" t="s">
        <v>56</v>
      </c>
    </row>
    <row r="63" spans="1:5" ht="12.75" customHeight="1">
      <c r="A63" s="104" t="s">
        <v>110</v>
      </c>
      <c r="B63" s="108" t="s">
        <v>106</v>
      </c>
    </row>
    <row r="64" spans="1:5" ht="12.75" customHeight="1">
      <c r="A64" s="104" t="s">
        <v>103</v>
      </c>
      <c r="B64" s="108" t="s">
        <v>171</v>
      </c>
    </row>
    <row r="65" spans="1:2" ht="12.75" customHeight="1">
      <c r="A65" s="104" t="s">
        <v>67</v>
      </c>
      <c r="B65" s="108" t="s">
        <v>187</v>
      </c>
    </row>
    <row r="66" spans="1:2" ht="12.75" customHeight="1">
      <c r="A66" s="104" t="s">
        <v>29</v>
      </c>
      <c r="B66" s="108" t="s">
        <v>111</v>
      </c>
    </row>
  </sheetData>
  <mergeCells count="4">
    <mergeCell ref="A1:C1"/>
    <mergeCell ref="A2:C2"/>
    <mergeCell ref="A3:C3"/>
    <mergeCell ref="A4:C4"/>
  </mergeCells>
  <pageMargins left="0.25" right="0.25" top="0.5" bottom="0.5" header="0.5" footer="0.5"/>
  <pageSetup paperSize="9" fitToHeight="32767" orientation="landscape"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34" ma:contentTypeDescription="Create a new document." ma:contentTypeScope="" ma:versionID="e4b7918f6d70a6bbd3ae09fdaae93119"/>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file>

<file path=customXml/itemProps1.xml><?xml version="1.0" encoding="utf-8"?>
<ds:datastoreItem xmlns:ds="http://schemas.openxmlformats.org/officeDocument/2006/customXml" ds:itemID="{4BB19C02-F6D2-40AC-8F19-A6ABB48FB593}">
  <ds:schemaRefs>
    <ds:schemaRef ds:uri="http://schemas.microsoft.com/office/2006/metadata/contentType"/>
    <ds:schemaRef ds:uri="http://schemas.microsoft.com/office/2006/metadata/properties/metaAttributes"/>
  </ds:schemaRefs>
</ds:datastoreItem>
</file>

<file path=customXml/itemProps2.xml><?xml version="1.0" encoding="utf-8"?>
<ds:datastoreItem xmlns:ds="http://schemas.openxmlformats.org/officeDocument/2006/customXml" ds:itemID="{12330CF5-B96A-4A0D-92A9-AF54D80894DF}">
  <ds:schemaRefs>
    <ds:schemaRef ds:uri="http://schemas.microsoft.com/sharepoint/v3/contenttype/forms"/>
  </ds:schemaRefs>
</ds:datastoreItem>
</file>

<file path=customXml/itemProps3.xml><?xml version="1.0" encoding="utf-8"?>
<ds:datastoreItem xmlns:ds="http://schemas.openxmlformats.org/officeDocument/2006/customXml" ds:itemID="{C9541DCA-1AFF-49F1-AA83-75FBC62531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Intro</vt:lpstr>
      <vt:lpstr>Evaluation Criteria</vt:lpstr>
      <vt:lpstr>Rating System</vt:lpstr>
      <vt:lpstr>Open Position</vt:lpstr>
      <vt:lpstr>Inputs - Candidates</vt:lpstr>
      <vt:lpstr>Ratings Summary</vt:lpstr>
      <vt:lpstr>Candidate 1</vt:lpstr>
      <vt:lpstr>Candidate 2</vt:lpstr>
      <vt:lpstr>Candidate 3</vt:lpstr>
      <vt:lpstr>Candidate 4</vt:lpstr>
      <vt:lpstr>Candidate 5</vt:lpstr>
      <vt:lpstr>Candidate 6</vt:lpstr>
      <vt:lpstr>Formulas</vt:lpstr>
      <vt:lpstr>(Intermediate Computations)</vt:lpstr>
      <vt:lpstr>(Other Computations)</vt:lpstr>
      <vt:lpstr>Labels</vt:lpstr>
      <vt:lpstr>Intro!Print_Titles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Dnaumov</dc:creator>
  <cp:lastModifiedBy>Dnaumov</cp:lastModifiedBy>
  <dcterms:created xsi:type="dcterms:W3CDTF">2010-06-11T21:44:17Z</dcterms:created>
  <dcterms:modified xsi:type="dcterms:W3CDTF">2010-07-09T19:57:02Z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TC103385769990</vt:lpwstr>
  </property>
</Properties>
</file>