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40" yWindow="120" windowWidth="14940" windowHeight="9225"/>
  </bookViews>
  <sheets>
    <sheet name="Intro" sheetId="18" r:id="rId1"/>
    <sheet name="Evaluation Criteria" sheetId="1" r:id="rId2"/>
    <sheet name="Rating System" sheetId="2" r:id="rId3"/>
    <sheet name="Open Position" sheetId="3" r:id="rId4"/>
    <sheet name="Inputs - Candidates" sheetId="4" r:id="rId5"/>
    <sheet name="Ratings Summary" sheetId="5" r:id="rId6"/>
    <sheet name="Candidate 1" sheetId="6" r:id="rId7"/>
    <sheet name="Candidate 2" sheetId="7" r:id="rId8"/>
    <sheet name="Candidate 3" sheetId="8" r:id="rId9"/>
    <sheet name="Candidate 4" sheetId="9" r:id="rId10"/>
    <sheet name="Candidate 5" sheetId="10" r:id="rId11"/>
    <sheet name="Candidate 6" sheetId="11" r:id="rId12"/>
    <sheet name="Formulas" sheetId="12" r:id="rId13"/>
    <sheet name="(Intermediate Computations)" sheetId="13" state="hidden" r:id="rId14"/>
    <sheet name="(Other Computations)" sheetId="14" state="hidden" r:id="rId15"/>
    <sheet name="Labels" sheetId="15" r:id="rId16"/>
  </sheets>
  <definedNames>
    <definedName name="_xlnm.Print_Titles" localSheetId="0">Intro!$1:$4</definedName>
  </definedNames>
  <calcPr calcId="125725"/>
</workbook>
</file>

<file path=xl/calcChain.xml><?xml version="1.0" encoding="utf-8"?>
<calcChain xmlns="http://schemas.openxmlformats.org/spreadsheetml/2006/main">
  <c r="A1" i="1"/>
  <c r="A2"/>
  <c r="A3"/>
  <c r="A4"/>
  <c r="A5"/>
  <c r="A6"/>
  <c r="A8"/>
  <c r="A9"/>
  <c r="A10"/>
  <c r="A11"/>
  <c r="A12"/>
  <c r="A13"/>
  <c r="A14"/>
  <c r="A15"/>
  <c r="A16"/>
  <c r="A17"/>
  <c r="A18"/>
  <c r="A19"/>
  <c r="A20"/>
  <c r="A21"/>
  <c r="A22"/>
  <c r="A23"/>
  <c r="A24"/>
  <c r="A25"/>
  <c r="A26"/>
  <c r="A27"/>
  <c r="A28"/>
  <c r="A29"/>
  <c r="A30"/>
  <c r="A31"/>
  <c r="A32"/>
  <c r="A33"/>
  <c r="A34"/>
  <c r="A35"/>
  <c r="A38"/>
  <c r="A39"/>
  <c r="A40"/>
  <c r="A41"/>
  <c r="A42"/>
  <c r="A43"/>
  <c r="A44"/>
  <c r="B44"/>
  <c r="A45"/>
  <c r="A46"/>
  <c r="A47"/>
  <c r="B47"/>
  <c r="A48"/>
  <c r="A49"/>
  <c r="A50"/>
  <c r="A51"/>
  <c r="B51"/>
  <c r="A52"/>
  <c r="B52"/>
  <c r="A53"/>
  <c r="B53"/>
  <c r="A54"/>
  <c r="A55"/>
  <c r="A56"/>
  <c r="A57"/>
  <c r="A58"/>
  <c r="A59"/>
  <c r="A60"/>
  <c r="A61"/>
  <c r="A62"/>
  <c r="A63"/>
  <c r="B63"/>
  <c r="A64"/>
  <c r="A65"/>
  <c r="A1" i="2"/>
  <c r="A2"/>
  <c r="A3"/>
  <c r="A4"/>
  <c r="A5"/>
  <c r="A6"/>
  <c r="B7"/>
  <c r="C7"/>
  <c r="D7"/>
  <c r="E7"/>
  <c r="F7"/>
  <c r="G7"/>
  <c r="A8"/>
  <c r="A9"/>
  <c r="A10"/>
  <c r="A11"/>
  <c r="A12"/>
  <c r="A13"/>
  <c r="A14"/>
  <c r="A15"/>
  <c r="A16"/>
  <c r="A17"/>
  <c r="A18"/>
  <c r="A19"/>
  <c r="A20"/>
  <c r="A21"/>
  <c r="A22"/>
  <c r="A23"/>
  <c r="A24"/>
  <c r="A25"/>
  <c r="A26"/>
  <c r="A27"/>
  <c r="A28"/>
  <c r="A29"/>
  <c r="A30"/>
  <c r="A31"/>
  <c r="A32"/>
  <c r="A33"/>
  <c r="A34"/>
  <c r="A35"/>
  <c r="A36"/>
  <c r="A37"/>
  <c r="A38"/>
  <c r="A41"/>
  <c r="A42"/>
  <c r="B43"/>
  <c r="C43"/>
  <c r="D43"/>
  <c r="E43"/>
  <c r="F43"/>
  <c r="G43"/>
  <c r="A44"/>
  <c r="A45"/>
  <c r="A46"/>
  <c r="F46"/>
  <c r="A47"/>
  <c r="D47"/>
  <c r="A48"/>
  <c r="A49"/>
  <c r="E49"/>
  <c r="A50"/>
  <c r="C50"/>
  <c r="D50"/>
  <c r="E50"/>
  <c r="A51"/>
  <c r="E51"/>
  <c r="A52"/>
  <c r="D52"/>
  <c r="E52"/>
  <c r="F52"/>
  <c r="G52"/>
  <c r="G54"/>
  <c r="A53"/>
  <c r="A54"/>
  <c r="B54"/>
  <c r="A55"/>
  <c r="A56"/>
  <c r="C56"/>
  <c r="C59" s="1"/>
  <c r="D56"/>
  <c r="E56"/>
  <c r="F56"/>
  <c r="F59" s="1"/>
  <c r="G56"/>
  <c r="G59" s="1"/>
  <c r="A57"/>
  <c r="E57"/>
  <c r="A58"/>
  <c r="B58"/>
  <c r="C58"/>
  <c r="D58"/>
  <c r="A59"/>
  <c r="B59"/>
  <c r="A60"/>
  <c r="A61"/>
  <c r="C61"/>
  <c r="A62"/>
  <c r="C62"/>
  <c r="A63"/>
  <c r="C63"/>
  <c r="A64"/>
  <c r="C64"/>
  <c r="A65"/>
  <c r="A66"/>
  <c r="A67"/>
  <c r="B67"/>
  <c r="D67"/>
  <c r="E67"/>
  <c r="F67"/>
  <c r="G67"/>
  <c r="A68"/>
  <c r="A69"/>
  <c r="B69"/>
  <c r="C69"/>
  <c r="A70"/>
  <c r="C70"/>
  <c r="D70"/>
  <c r="D71" s="1"/>
  <c r="E70"/>
  <c r="E71"/>
  <c r="A71"/>
  <c r="F71"/>
  <c r="G71"/>
  <c r="A72"/>
  <c r="A73"/>
  <c r="C73"/>
  <c r="D73"/>
  <c r="E73"/>
  <c r="A74"/>
  <c r="A1" i="3"/>
  <c r="A2"/>
  <c r="A3"/>
  <c r="A4"/>
  <c r="A5"/>
  <c r="A6"/>
  <c r="A7"/>
  <c r="D7"/>
  <c r="D8"/>
  <c r="E8"/>
  <c r="B31" i="14" s="1"/>
  <c r="A9" i="3"/>
  <c r="D9"/>
  <c r="E9"/>
  <c r="D10"/>
  <c r="E10"/>
  <c r="A11"/>
  <c r="D11"/>
  <c r="E11"/>
  <c r="D12"/>
  <c r="E12"/>
  <c r="D13"/>
  <c r="E13"/>
  <c r="A16"/>
  <c r="A17"/>
  <c r="A18"/>
  <c r="D18"/>
  <c r="A19"/>
  <c r="D19"/>
  <c r="A20"/>
  <c r="D20"/>
  <c r="A21"/>
  <c r="D21"/>
  <c r="A22"/>
  <c r="D22"/>
  <c r="A23"/>
  <c r="D23"/>
  <c r="A24"/>
  <c r="D24"/>
  <c r="A25"/>
  <c r="D25"/>
  <c r="A26"/>
  <c r="D26"/>
  <c r="A27"/>
  <c r="D27"/>
  <c r="A28"/>
  <c r="D28"/>
  <c r="A29"/>
  <c r="D29"/>
  <c r="A30"/>
  <c r="D30"/>
  <c r="A31"/>
  <c r="D31"/>
  <c r="A32"/>
  <c r="D32"/>
  <c r="A33"/>
  <c r="D33"/>
  <c r="A34"/>
  <c r="D34"/>
  <c r="A35"/>
  <c r="D35"/>
  <c r="A36"/>
  <c r="D36"/>
  <c r="A37"/>
  <c r="D37"/>
  <c r="A38"/>
  <c r="D38"/>
  <c r="A39"/>
  <c r="D39"/>
  <c r="A40"/>
  <c r="D40"/>
  <c r="A41"/>
  <c r="D41"/>
  <c r="A42"/>
  <c r="D42"/>
  <c r="A43"/>
  <c r="D43"/>
  <c r="A44"/>
  <c r="D44"/>
  <c r="A45"/>
  <c r="D45"/>
  <c r="A46"/>
  <c r="D46"/>
  <c r="A47"/>
  <c r="D47"/>
  <c r="A48"/>
  <c r="D48"/>
  <c r="A1" i="4"/>
  <c r="A2"/>
  <c r="A3"/>
  <c r="A4"/>
  <c r="A5"/>
  <c r="A6"/>
  <c r="A7"/>
  <c r="D7"/>
  <c r="A8"/>
  <c r="D8"/>
  <c r="E8"/>
  <c r="E7" i="6" s="1"/>
  <c r="A9" i="4"/>
  <c r="D9"/>
  <c r="E9"/>
  <c r="A10"/>
  <c r="D10"/>
  <c r="E10"/>
  <c r="F8" i="5" s="1"/>
  <c r="A11" i="4"/>
  <c r="D11"/>
  <c r="E11"/>
  <c r="A12"/>
  <c r="B12"/>
  <c r="D10" i="5" s="1"/>
  <c r="D12" i="4"/>
  <c r="E12"/>
  <c r="A13"/>
  <c r="B13"/>
  <c r="B7" i="11" s="1"/>
  <c r="D13" i="4"/>
  <c r="E13"/>
  <c r="E7" i="11" s="1"/>
  <c r="B15" i="4"/>
  <c r="C15"/>
  <c r="D15"/>
  <c r="E15"/>
  <c r="F15"/>
  <c r="G15"/>
  <c r="A16"/>
  <c r="A17"/>
  <c r="A18"/>
  <c r="G18"/>
  <c r="A19"/>
  <c r="F19"/>
  <c r="A20"/>
  <c r="A21"/>
  <c r="B21"/>
  <c r="C21"/>
  <c r="D21"/>
  <c r="E21"/>
  <c r="B14" i="9"/>
  <c r="A22" i="4"/>
  <c r="B22"/>
  <c r="B15" i="6" s="1"/>
  <c r="C22" i="4"/>
  <c r="D22"/>
  <c r="E22"/>
  <c r="G22"/>
  <c r="A23"/>
  <c r="F23"/>
  <c r="A24"/>
  <c r="A25"/>
  <c r="A26"/>
  <c r="A27"/>
  <c r="A28"/>
  <c r="D28"/>
  <c r="E28"/>
  <c r="E26" i="5" s="1"/>
  <c r="F28" i="4"/>
  <c r="B21" i="10" s="1"/>
  <c r="G28" i="4"/>
  <c r="A29"/>
  <c r="C29"/>
  <c r="B22" i="7" s="1"/>
  <c r="D29" i="4"/>
  <c r="D27" i="5" s="1"/>
  <c r="G29" i="4"/>
  <c r="B22" i="11" s="1"/>
  <c r="A30" i="4"/>
  <c r="C30"/>
  <c r="C28" i="5" s="1"/>
  <c r="A31" i="4"/>
  <c r="A32"/>
  <c r="A33"/>
  <c r="D33"/>
  <c r="E33"/>
  <c r="B26" i="9" s="1"/>
  <c r="A34" i="4"/>
  <c r="D34"/>
  <c r="E34"/>
  <c r="F34"/>
  <c r="B27" i="10" s="1"/>
  <c r="A35" i="4"/>
  <c r="F35"/>
  <c r="G35"/>
  <c r="B28" i="11" s="1"/>
  <c r="A36" i="4"/>
  <c r="E36"/>
  <c r="A37"/>
  <c r="D37"/>
  <c r="G37"/>
  <c r="A38"/>
  <c r="D38"/>
  <c r="E38"/>
  <c r="A39"/>
  <c r="A40"/>
  <c r="A41"/>
  <c r="C41"/>
  <c r="C39" i="5" s="1"/>
  <c r="D41" i="4"/>
  <c r="D39" i="5" s="1"/>
  <c r="E41" i="4"/>
  <c r="B34" i="9" s="1"/>
  <c r="F41" i="4"/>
  <c r="G41"/>
  <c r="A42"/>
  <c r="C42"/>
  <c r="C40" i="5" s="1"/>
  <c r="D42" i="4"/>
  <c r="D40" i="5" s="1"/>
  <c r="E42" i="4"/>
  <c r="F42"/>
  <c r="G42"/>
  <c r="A43"/>
  <c r="A44"/>
  <c r="B44"/>
  <c r="B42" i="5" s="1"/>
  <c r="C44" i="4"/>
  <c r="B37" i="7"/>
  <c r="D44" i="4"/>
  <c r="B37" i="8" s="1"/>
  <c r="E44" i="4"/>
  <c r="F44"/>
  <c r="B37" i="10"/>
  <c r="G44" i="4"/>
  <c r="B37" i="11" s="1"/>
  <c r="A45" i="4"/>
  <c r="B45"/>
  <c r="B43" i="5" s="1"/>
  <c r="C45" i="4"/>
  <c r="B38" i="7" s="1"/>
  <c r="D45" i="4"/>
  <c r="D43" i="5"/>
  <c r="E45" i="4"/>
  <c r="F45"/>
  <c r="G45"/>
  <c r="B38" i="11"/>
  <c r="A46" i="4"/>
  <c r="A49"/>
  <c r="A50"/>
  <c r="A51"/>
  <c r="F51"/>
  <c r="A52"/>
  <c r="F52"/>
  <c r="A53"/>
  <c r="F53"/>
  <c r="A54"/>
  <c r="B54"/>
  <c r="B18" s="1"/>
  <c r="F54"/>
  <c r="G54"/>
  <c r="A55"/>
  <c r="B55"/>
  <c r="B19"/>
  <c r="F55"/>
  <c r="G55"/>
  <c r="A56"/>
  <c r="B56"/>
  <c r="B20" s="1"/>
  <c r="F56"/>
  <c r="G56"/>
  <c r="A57"/>
  <c r="F57"/>
  <c r="G57"/>
  <c r="A58"/>
  <c r="F58"/>
  <c r="G58"/>
  <c r="A59"/>
  <c r="B59"/>
  <c r="B23"/>
  <c r="F59"/>
  <c r="G59"/>
  <c r="A60"/>
  <c r="B60"/>
  <c r="B24" s="1"/>
  <c r="F60"/>
  <c r="G60"/>
  <c r="A61"/>
  <c r="B61"/>
  <c r="B25" s="1"/>
  <c r="F61"/>
  <c r="G61"/>
  <c r="A62"/>
  <c r="F62"/>
  <c r="A63"/>
  <c r="B63"/>
  <c r="B28" s="1"/>
  <c r="F63"/>
  <c r="G63"/>
  <c r="A64"/>
  <c r="B64"/>
  <c r="B29"/>
  <c r="F64"/>
  <c r="G64"/>
  <c r="A65"/>
  <c r="B65"/>
  <c r="B30" s="1"/>
  <c r="F65"/>
  <c r="G65"/>
  <c r="A66"/>
  <c r="F66"/>
  <c r="A67"/>
  <c r="B67"/>
  <c r="B33" s="1"/>
  <c r="F67"/>
  <c r="G67"/>
  <c r="A68"/>
  <c r="B68"/>
  <c r="B34" s="1"/>
  <c r="F68"/>
  <c r="G68"/>
  <c r="A69"/>
  <c r="B69"/>
  <c r="B35"/>
  <c r="F69"/>
  <c r="G69"/>
  <c r="A70"/>
  <c r="B70"/>
  <c r="B36" s="1"/>
  <c r="F70"/>
  <c r="G70"/>
  <c r="A71"/>
  <c r="B71"/>
  <c r="B37" s="1"/>
  <c r="F71"/>
  <c r="G71"/>
  <c r="A72"/>
  <c r="B72"/>
  <c r="B38" s="1"/>
  <c r="F72"/>
  <c r="G72"/>
  <c r="A73"/>
  <c r="F73"/>
  <c r="A74"/>
  <c r="B74"/>
  <c r="B41"/>
  <c r="B34" i="6" s="1"/>
  <c r="F74" i="4"/>
  <c r="G74"/>
  <c r="A75"/>
  <c r="B75"/>
  <c r="B42" s="1"/>
  <c r="F75"/>
  <c r="G75"/>
  <c r="A76"/>
  <c r="F76"/>
  <c r="G76"/>
  <c r="A77"/>
  <c r="F77"/>
  <c r="G77"/>
  <c r="A78"/>
  <c r="F78"/>
  <c r="A79"/>
  <c r="F79"/>
  <c r="A80"/>
  <c r="B80"/>
  <c r="C18"/>
  <c r="F80"/>
  <c r="G80"/>
  <c r="A81"/>
  <c r="B81"/>
  <c r="C19" s="1"/>
  <c r="F81"/>
  <c r="G81"/>
  <c r="A82"/>
  <c r="B82"/>
  <c r="C20" s="1"/>
  <c r="F82"/>
  <c r="G82"/>
  <c r="A83"/>
  <c r="F83"/>
  <c r="G83"/>
  <c r="B46" i="7" s="1"/>
  <c r="A84" i="4"/>
  <c r="F84"/>
  <c r="G84"/>
  <c r="A85"/>
  <c r="B85"/>
  <c r="C23" s="1"/>
  <c r="F85"/>
  <c r="G85"/>
  <c r="A86"/>
  <c r="B86"/>
  <c r="C24" s="1"/>
  <c r="F86"/>
  <c r="G86"/>
  <c r="A87"/>
  <c r="B87"/>
  <c r="C25"/>
  <c r="F87"/>
  <c r="G87"/>
  <c r="A88"/>
  <c r="F88"/>
  <c r="A89"/>
  <c r="B89"/>
  <c r="C28" s="1"/>
  <c r="F89"/>
  <c r="G89"/>
  <c r="A90"/>
  <c r="F90"/>
  <c r="G90"/>
  <c r="B53" i="7"/>
  <c r="A91" i="4"/>
  <c r="F91"/>
  <c r="G91"/>
  <c r="A92"/>
  <c r="F92"/>
  <c r="A93"/>
  <c r="B93"/>
  <c r="C33"/>
  <c r="F93"/>
  <c r="G93"/>
  <c r="A94"/>
  <c r="B94"/>
  <c r="C34" s="1"/>
  <c r="F94"/>
  <c r="G94"/>
  <c r="A95"/>
  <c r="B95"/>
  <c r="C35" s="1"/>
  <c r="F95"/>
  <c r="G95"/>
  <c r="A96"/>
  <c r="B96"/>
  <c r="C36" s="1"/>
  <c r="F96"/>
  <c r="G96"/>
  <c r="A97"/>
  <c r="B97"/>
  <c r="C37"/>
  <c r="F97"/>
  <c r="G97"/>
  <c r="A98"/>
  <c r="B98"/>
  <c r="C38" s="1"/>
  <c r="F98"/>
  <c r="G98"/>
  <c r="A99"/>
  <c r="F99"/>
  <c r="A100"/>
  <c r="F100"/>
  <c r="G100"/>
  <c r="A101"/>
  <c r="F101"/>
  <c r="G101"/>
  <c r="A102"/>
  <c r="F102"/>
  <c r="G102"/>
  <c r="B65" i="7"/>
  <c r="A103" i="4"/>
  <c r="F103"/>
  <c r="G103"/>
  <c r="A104"/>
  <c r="F104"/>
  <c r="A105"/>
  <c r="F105"/>
  <c r="A106"/>
  <c r="B106"/>
  <c r="D18"/>
  <c r="F106"/>
  <c r="G106"/>
  <c r="A107"/>
  <c r="B107"/>
  <c r="D19" s="1"/>
  <c r="F107"/>
  <c r="G107"/>
  <c r="A108"/>
  <c r="B108"/>
  <c r="D20" s="1"/>
  <c r="F108"/>
  <c r="G108"/>
  <c r="A109"/>
  <c r="F109"/>
  <c r="G109"/>
  <c r="A110"/>
  <c r="F110"/>
  <c r="G110"/>
  <c r="A111"/>
  <c r="B111"/>
  <c r="D23"/>
  <c r="F111"/>
  <c r="G111"/>
  <c r="A112"/>
  <c r="B112"/>
  <c r="D24" s="1"/>
  <c r="F112"/>
  <c r="G112"/>
  <c r="A113"/>
  <c r="B113"/>
  <c r="D25" s="1"/>
  <c r="F113"/>
  <c r="G113"/>
  <c r="A114"/>
  <c r="F114"/>
  <c r="A115"/>
  <c r="F115"/>
  <c r="G115"/>
  <c r="A116"/>
  <c r="F116"/>
  <c r="G116"/>
  <c r="A117"/>
  <c r="B117"/>
  <c r="D30" s="1"/>
  <c r="D28" i="5" s="1"/>
  <c r="F117" i="4"/>
  <c r="G117"/>
  <c r="A118"/>
  <c r="F118"/>
  <c r="A119"/>
  <c r="F119"/>
  <c r="G119"/>
  <c r="A120"/>
  <c r="F120"/>
  <c r="G120"/>
  <c r="A121"/>
  <c r="B121"/>
  <c r="D35"/>
  <c r="F121"/>
  <c r="G121"/>
  <c r="A122"/>
  <c r="B122"/>
  <c r="D36" s="1"/>
  <c r="F122"/>
  <c r="G122"/>
  <c r="A123"/>
  <c r="F123"/>
  <c r="G123"/>
  <c r="B60" i="8"/>
  <c r="A124" i="4"/>
  <c r="F124"/>
  <c r="G124"/>
  <c r="A125"/>
  <c r="F125"/>
  <c r="A126"/>
  <c r="F126"/>
  <c r="G126"/>
  <c r="B63" i="8" s="1"/>
  <c r="A127" i="4"/>
  <c r="F127"/>
  <c r="G127"/>
  <c r="A128"/>
  <c r="F128"/>
  <c r="G128"/>
  <c r="A129"/>
  <c r="F129"/>
  <c r="G129"/>
  <c r="A130"/>
  <c r="F130"/>
  <c r="A131"/>
  <c r="F131"/>
  <c r="A132"/>
  <c r="B132"/>
  <c r="E18" s="1"/>
  <c r="F132"/>
  <c r="G132"/>
  <c r="A133"/>
  <c r="B133"/>
  <c r="E19"/>
  <c r="F133"/>
  <c r="G133"/>
  <c r="A134"/>
  <c r="B134"/>
  <c r="E20" s="1"/>
  <c r="F134"/>
  <c r="G134"/>
  <c r="A135"/>
  <c r="F135"/>
  <c r="G135"/>
  <c r="B46" i="9" s="1"/>
  <c r="A136" i="4"/>
  <c r="F136"/>
  <c r="G136"/>
  <c r="A137"/>
  <c r="B137"/>
  <c r="E23" s="1"/>
  <c r="F137"/>
  <c r="G137"/>
  <c r="A138"/>
  <c r="B138"/>
  <c r="E24"/>
  <c r="F138"/>
  <c r="G138"/>
  <c r="A139"/>
  <c r="B139"/>
  <c r="E25" s="1"/>
  <c r="F139"/>
  <c r="G139"/>
  <c r="A140"/>
  <c r="F140"/>
  <c r="A141"/>
  <c r="F141"/>
  <c r="G141"/>
  <c r="B52" i="9"/>
  <c r="A142" i="4"/>
  <c r="B142"/>
  <c r="E29" s="1"/>
  <c r="B22" i="9" s="1"/>
  <c r="F142" i="4"/>
  <c r="G142"/>
  <c r="B53" i="9"/>
  <c r="A143" i="4"/>
  <c r="B143"/>
  <c r="E30" s="1"/>
  <c r="F143"/>
  <c r="G143"/>
  <c r="B54" i="9"/>
  <c r="A144" i="4"/>
  <c r="F144"/>
  <c r="A145"/>
  <c r="F145"/>
  <c r="G145"/>
  <c r="A146"/>
  <c r="F146"/>
  <c r="G146"/>
  <c r="B57" i="9" s="1"/>
  <c r="A147" i="4"/>
  <c r="B147"/>
  <c r="E35"/>
  <c r="F147"/>
  <c r="G147"/>
  <c r="B58" i="9" s="1"/>
  <c r="A148" i="4"/>
  <c r="F148"/>
  <c r="G148"/>
  <c r="A149"/>
  <c r="B149"/>
  <c r="E37" s="1"/>
  <c r="F149"/>
  <c r="G149"/>
  <c r="A150"/>
  <c r="F150"/>
  <c r="G150"/>
  <c r="A151"/>
  <c r="F151"/>
  <c r="A152"/>
  <c r="F152"/>
  <c r="G152"/>
  <c r="A153"/>
  <c r="F153"/>
  <c r="G153"/>
  <c r="A154"/>
  <c r="F154"/>
  <c r="G154"/>
  <c r="A155"/>
  <c r="F155"/>
  <c r="G155"/>
  <c r="B66" i="9"/>
  <c r="A156" i="4"/>
  <c r="F156"/>
  <c r="A157"/>
  <c r="F157"/>
  <c r="A158"/>
  <c r="B158"/>
  <c r="F18" s="1"/>
  <c r="F158"/>
  <c r="G158"/>
  <c r="B43" i="10" s="1"/>
  <c r="A159" i="4"/>
  <c r="F159"/>
  <c r="G159"/>
  <c r="A160"/>
  <c r="B160"/>
  <c r="F20" s="1"/>
  <c r="F160"/>
  <c r="G160"/>
  <c r="A161"/>
  <c r="B161"/>
  <c r="F21"/>
  <c r="F161"/>
  <c r="G161"/>
  <c r="A162"/>
  <c r="B162"/>
  <c r="F22" s="1"/>
  <c r="F162"/>
  <c r="G162"/>
  <c r="A163"/>
  <c r="F163"/>
  <c r="G163"/>
  <c r="A164"/>
  <c r="B164"/>
  <c r="F164"/>
  <c r="G164"/>
  <c r="A165"/>
  <c r="B165"/>
  <c r="F25"/>
  <c r="F165"/>
  <c r="G165"/>
  <c r="A166"/>
  <c r="F166"/>
  <c r="A167"/>
  <c r="F167"/>
  <c r="G167"/>
  <c r="A168"/>
  <c r="B168"/>
  <c r="F29"/>
  <c r="B22" i="10" s="1"/>
  <c r="F168" i="4"/>
  <c r="G168"/>
  <c r="A169"/>
  <c r="B169"/>
  <c r="F30" s="1"/>
  <c r="F169"/>
  <c r="G169"/>
  <c r="A170"/>
  <c r="F170"/>
  <c r="A171"/>
  <c r="B171"/>
  <c r="F33" s="1"/>
  <c r="F171"/>
  <c r="G171"/>
  <c r="A172"/>
  <c r="F172"/>
  <c r="G172"/>
  <c r="B57" i="10" s="1"/>
  <c r="A173" i="4"/>
  <c r="F173"/>
  <c r="G173"/>
  <c r="A174"/>
  <c r="B174"/>
  <c r="F36" s="1"/>
  <c r="F174"/>
  <c r="G174"/>
  <c r="A175"/>
  <c r="B175"/>
  <c r="F37"/>
  <c r="F175"/>
  <c r="G175"/>
  <c r="A176"/>
  <c r="B176"/>
  <c r="F38" s="1"/>
  <c r="F176"/>
  <c r="G176"/>
  <c r="A177"/>
  <c r="F177"/>
  <c r="A178"/>
  <c r="F178"/>
  <c r="G178"/>
  <c r="B63" i="10"/>
  <c r="A179" i="4"/>
  <c r="F179"/>
  <c r="G179"/>
  <c r="A180"/>
  <c r="F180"/>
  <c r="G180"/>
  <c r="A181"/>
  <c r="F181"/>
  <c r="G181"/>
  <c r="A182"/>
  <c r="F182"/>
  <c r="A183"/>
  <c r="F183"/>
  <c r="A184"/>
  <c r="F184"/>
  <c r="G184"/>
  <c r="B43" i="11" s="1"/>
  <c r="A185" i="4"/>
  <c r="B185"/>
  <c r="G19" s="1"/>
  <c r="F185"/>
  <c r="G185"/>
  <c r="B44" i="11"/>
  <c r="A186" i="4"/>
  <c r="B186"/>
  <c r="G20" s="1"/>
  <c r="F186"/>
  <c r="G186"/>
  <c r="B45" i="11"/>
  <c r="A187" i="4"/>
  <c r="B187"/>
  <c r="G21" s="1"/>
  <c r="F187"/>
  <c r="G187"/>
  <c r="B46" i="11"/>
  <c r="A188" i="4"/>
  <c r="F188"/>
  <c r="G188"/>
  <c r="A189"/>
  <c r="B189"/>
  <c r="G23" s="1"/>
  <c r="F189"/>
  <c r="G189"/>
  <c r="A190"/>
  <c r="B190"/>
  <c r="G24"/>
  <c r="F190"/>
  <c r="G190"/>
  <c r="A191"/>
  <c r="B191"/>
  <c r="G25" s="1"/>
  <c r="F191"/>
  <c r="G191"/>
  <c r="A192"/>
  <c r="F192"/>
  <c r="A193"/>
  <c r="F193"/>
  <c r="G193"/>
  <c r="B52" i="11" s="1"/>
  <c r="A194" i="4"/>
  <c r="F194"/>
  <c r="G194"/>
  <c r="A195"/>
  <c r="B195"/>
  <c r="G30" s="1"/>
  <c r="F195"/>
  <c r="G195"/>
  <c r="A196"/>
  <c r="F196"/>
  <c r="A197"/>
  <c r="B197"/>
  <c r="G33"/>
  <c r="F197"/>
  <c r="G197"/>
  <c r="A198"/>
  <c r="B198"/>
  <c r="G34" s="1"/>
  <c r="F198"/>
  <c r="G198"/>
  <c r="A199"/>
  <c r="F199"/>
  <c r="G199"/>
  <c r="A200"/>
  <c r="B200"/>
  <c r="G36" s="1"/>
  <c r="F200"/>
  <c r="G200"/>
  <c r="B59" i="11"/>
  <c r="A201" i="4"/>
  <c r="F201"/>
  <c r="G201"/>
  <c r="A202"/>
  <c r="B202"/>
  <c r="G38"/>
  <c r="F202"/>
  <c r="G202"/>
  <c r="A203"/>
  <c r="F203"/>
  <c r="A204"/>
  <c r="F204"/>
  <c r="G204"/>
  <c r="B63" i="11"/>
  <c r="A205" i="4"/>
  <c r="F205"/>
  <c r="G205"/>
  <c r="A206"/>
  <c r="F206"/>
  <c r="G206"/>
  <c r="A207"/>
  <c r="F207"/>
  <c r="G207"/>
  <c r="A208"/>
  <c r="A209"/>
  <c r="A1" i="5"/>
  <c r="A2"/>
  <c r="A3"/>
  <c r="A4"/>
  <c r="A5"/>
  <c r="C5"/>
  <c r="E5"/>
  <c r="A6"/>
  <c r="C6"/>
  <c r="D6"/>
  <c r="E6"/>
  <c r="A7"/>
  <c r="C7"/>
  <c r="D7"/>
  <c r="E7"/>
  <c r="A8"/>
  <c r="C8"/>
  <c r="D8"/>
  <c r="E8"/>
  <c r="A9"/>
  <c r="C9"/>
  <c r="D9"/>
  <c r="E9"/>
  <c r="F9"/>
  <c r="A10"/>
  <c r="C10"/>
  <c r="E10"/>
  <c r="F10"/>
  <c r="A11"/>
  <c r="C11"/>
  <c r="E11"/>
  <c r="F11"/>
  <c r="B13"/>
  <c r="C13"/>
  <c r="D13"/>
  <c r="E13"/>
  <c r="F13"/>
  <c r="G13"/>
  <c r="A14"/>
  <c r="A15"/>
  <c r="A16"/>
  <c r="G16"/>
  <c r="A17"/>
  <c r="F17"/>
  <c r="A18"/>
  <c r="A19"/>
  <c r="B19"/>
  <c r="C19"/>
  <c r="D19"/>
  <c r="E19"/>
  <c r="A20"/>
  <c r="B20"/>
  <c r="C20"/>
  <c r="D20"/>
  <c r="E20"/>
  <c r="G20"/>
  <c r="A21"/>
  <c r="F21"/>
  <c r="A22"/>
  <c r="A23"/>
  <c r="A24"/>
  <c r="A25"/>
  <c r="A26"/>
  <c r="D26"/>
  <c r="F26"/>
  <c r="G26"/>
  <c r="A27"/>
  <c r="G27"/>
  <c r="A28"/>
  <c r="A29"/>
  <c r="A30"/>
  <c r="A31"/>
  <c r="D31"/>
  <c r="E31"/>
  <c r="A32"/>
  <c r="D32"/>
  <c r="E32"/>
  <c r="F32"/>
  <c r="A33"/>
  <c r="F33"/>
  <c r="G33"/>
  <c r="A34"/>
  <c r="E34"/>
  <c r="A35"/>
  <c r="D35"/>
  <c r="G35"/>
  <c r="A36"/>
  <c r="D36"/>
  <c r="E36"/>
  <c r="A37"/>
  <c r="A38"/>
  <c r="A39"/>
  <c r="F39"/>
  <c r="A40"/>
  <c r="E40"/>
  <c r="G40"/>
  <c r="A41"/>
  <c r="A42"/>
  <c r="D42"/>
  <c r="E42"/>
  <c r="A43"/>
  <c r="E43"/>
  <c r="F43"/>
  <c r="A44"/>
  <c r="A1" i="6"/>
  <c r="A2"/>
  <c r="A3"/>
  <c r="A4"/>
  <c r="A5"/>
  <c r="A6"/>
  <c r="A7"/>
  <c r="B7"/>
  <c r="D7"/>
  <c r="A9"/>
  <c r="A10"/>
  <c r="A11"/>
  <c r="A12"/>
  <c r="A13"/>
  <c r="A14"/>
  <c r="B14"/>
  <c r="A15"/>
  <c r="A16"/>
  <c r="A17"/>
  <c r="A18"/>
  <c r="A19"/>
  <c r="A20"/>
  <c r="A21"/>
  <c r="A22"/>
  <c r="A23"/>
  <c r="A24"/>
  <c r="A25"/>
  <c r="A26"/>
  <c r="A27"/>
  <c r="A28"/>
  <c r="A29"/>
  <c r="A30"/>
  <c r="A31"/>
  <c r="A32"/>
  <c r="A33"/>
  <c r="A34"/>
  <c r="A35"/>
  <c r="A36"/>
  <c r="A37"/>
  <c r="A38"/>
  <c r="B38"/>
  <c r="A39"/>
  <c r="A41"/>
  <c r="A42"/>
  <c r="A43"/>
  <c r="B43"/>
  <c r="A44"/>
  <c r="B44"/>
  <c r="A45"/>
  <c r="B45"/>
  <c r="A46"/>
  <c r="B46"/>
  <c r="A47"/>
  <c r="B47"/>
  <c r="A48"/>
  <c r="B48"/>
  <c r="A49"/>
  <c r="B49"/>
  <c r="A50"/>
  <c r="B50"/>
  <c r="A51"/>
  <c r="A52"/>
  <c r="B52"/>
  <c r="A53"/>
  <c r="B53"/>
  <c r="A54"/>
  <c r="B54"/>
  <c r="A55"/>
  <c r="A56"/>
  <c r="B56"/>
  <c r="A57"/>
  <c r="B57"/>
  <c r="A58"/>
  <c r="B58"/>
  <c r="A59"/>
  <c r="B59"/>
  <c r="A60"/>
  <c r="B60"/>
  <c r="A61"/>
  <c r="B61"/>
  <c r="A62"/>
  <c r="A63"/>
  <c r="B63"/>
  <c r="A64"/>
  <c r="B64"/>
  <c r="A65"/>
  <c r="B65"/>
  <c r="A66"/>
  <c r="B66"/>
  <c r="A1" i="7"/>
  <c r="A2"/>
  <c r="A3"/>
  <c r="A4"/>
  <c r="A5"/>
  <c r="A6"/>
  <c r="A7"/>
  <c r="B7"/>
  <c r="D7"/>
  <c r="A9"/>
  <c r="A10"/>
  <c r="A11"/>
  <c r="A12"/>
  <c r="A13"/>
  <c r="A14"/>
  <c r="B14"/>
  <c r="A15"/>
  <c r="B15"/>
  <c r="A16"/>
  <c r="A17"/>
  <c r="A18"/>
  <c r="A19"/>
  <c r="A20"/>
  <c r="A21"/>
  <c r="A22"/>
  <c r="A23"/>
  <c r="B23"/>
  <c r="A24"/>
  <c r="A25"/>
  <c r="A26"/>
  <c r="A27"/>
  <c r="A28"/>
  <c r="A29"/>
  <c r="A30"/>
  <c r="A31"/>
  <c r="A32"/>
  <c r="A33"/>
  <c r="A34"/>
  <c r="A35"/>
  <c r="A36"/>
  <c r="A37"/>
  <c r="A38"/>
  <c r="A39"/>
  <c r="A41"/>
  <c r="A42"/>
  <c r="A43"/>
  <c r="B43"/>
  <c r="A44"/>
  <c r="B44"/>
  <c r="A45"/>
  <c r="B45"/>
  <c r="A46"/>
  <c r="A47"/>
  <c r="B47"/>
  <c r="A48"/>
  <c r="B48"/>
  <c r="A49"/>
  <c r="B49"/>
  <c r="A50"/>
  <c r="B50"/>
  <c r="A51"/>
  <c r="A52"/>
  <c r="B52"/>
  <c r="A53"/>
  <c r="A54"/>
  <c r="B54"/>
  <c r="A55"/>
  <c r="A56"/>
  <c r="B56"/>
  <c r="A57"/>
  <c r="B57"/>
  <c r="A58"/>
  <c r="B58"/>
  <c r="A59"/>
  <c r="B59"/>
  <c r="A60"/>
  <c r="B60"/>
  <c r="A61"/>
  <c r="B61"/>
  <c r="A62"/>
  <c r="A63"/>
  <c r="B63"/>
  <c r="A64"/>
  <c r="B64"/>
  <c r="A65"/>
  <c r="A66"/>
  <c r="B66"/>
  <c r="A1" i="8"/>
  <c r="A2"/>
  <c r="A3"/>
  <c r="A4"/>
  <c r="A5"/>
  <c r="A6"/>
  <c r="A7"/>
  <c r="B7"/>
  <c r="D7"/>
  <c r="E7"/>
  <c r="A9"/>
  <c r="A10"/>
  <c r="A11"/>
  <c r="A12"/>
  <c r="A13"/>
  <c r="A14"/>
  <c r="B14"/>
  <c r="A15"/>
  <c r="B15"/>
  <c r="A16"/>
  <c r="A17"/>
  <c r="A18"/>
  <c r="A19"/>
  <c r="A20"/>
  <c r="A21"/>
  <c r="B21"/>
  <c r="A22"/>
  <c r="B22"/>
  <c r="A23"/>
  <c r="A24"/>
  <c r="A25"/>
  <c r="A26"/>
  <c r="B26"/>
  <c r="A27"/>
  <c r="B27"/>
  <c r="A28"/>
  <c r="A29"/>
  <c r="A30"/>
  <c r="B30"/>
  <c r="A31"/>
  <c r="B31"/>
  <c r="A32"/>
  <c r="A33"/>
  <c r="A34"/>
  <c r="A35"/>
  <c r="A36"/>
  <c r="A37"/>
  <c r="A38"/>
  <c r="A39"/>
  <c r="A41"/>
  <c r="A42"/>
  <c r="A43"/>
  <c r="B43"/>
  <c r="A44"/>
  <c r="B44"/>
  <c r="A45"/>
  <c r="B45"/>
  <c r="A46"/>
  <c r="B46"/>
  <c r="A47"/>
  <c r="B47"/>
  <c r="A48"/>
  <c r="B48"/>
  <c r="A49"/>
  <c r="B49"/>
  <c r="A50"/>
  <c r="B50"/>
  <c r="A51"/>
  <c r="A52"/>
  <c r="B52"/>
  <c r="A53"/>
  <c r="B53"/>
  <c r="A54"/>
  <c r="B54"/>
  <c r="A55"/>
  <c r="A56"/>
  <c r="B56"/>
  <c r="A57"/>
  <c r="B57"/>
  <c r="A58"/>
  <c r="B58"/>
  <c r="A59"/>
  <c r="B59"/>
  <c r="A60"/>
  <c r="A61"/>
  <c r="B61"/>
  <c r="A62"/>
  <c r="A63"/>
  <c r="A64"/>
  <c r="B64"/>
  <c r="A65"/>
  <c r="B65"/>
  <c r="A66"/>
  <c r="B66"/>
  <c r="A1" i="9"/>
  <c r="A2"/>
  <c r="A3"/>
  <c r="A4"/>
  <c r="A5"/>
  <c r="A6"/>
  <c r="A7"/>
  <c r="B7"/>
  <c r="D7"/>
  <c r="E7"/>
  <c r="A9"/>
  <c r="A10"/>
  <c r="A11"/>
  <c r="A12"/>
  <c r="A13"/>
  <c r="A14"/>
  <c r="A15"/>
  <c r="B15"/>
  <c r="A16"/>
  <c r="A17"/>
  <c r="A18"/>
  <c r="A19"/>
  <c r="A20"/>
  <c r="A21"/>
  <c r="A22"/>
  <c r="A23"/>
  <c r="A24"/>
  <c r="A25"/>
  <c r="A26"/>
  <c r="A27"/>
  <c r="B27"/>
  <c r="A28"/>
  <c r="A29"/>
  <c r="B29"/>
  <c r="A30"/>
  <c r="A31"/>
  <c r="B31"/>
  <c r="A32"/>
  <c r="A33"/>
  <c r="A34"/>
  <c r="A35"/>
  <c r="B35"/>
  <c r="A36"/>
  <c r="A37"/>
  <c r="B37"/>
  <c r="A38"/>
  <c r="B38"/>
  <c r="A39"/>
  <c r="A41"/>
  <c r="A42"/>
  <c r="A43"/>
  <c r="B43"/>
  <c r="A44"/>
  <c r="B44"/>
  <c r="A45"/>
  <c r="B45"/>
  <c r="A46"/>
  <c r="A47"/>
  <c r="B47"/>
  <c r="A48"/>
  <c r="B48"/>
  <c r="A49"/>
  <c r="B49"/>
  <c r="A50"/>
  <c r="B50"/>
  <c r="A51"/>
  <c r="A52"/>
  <c r="A53"/>
  <c r="A54"/>
  <c r="A55"/>
  <c r="A56"/>
  <c r="B56"/>
  <c r="A57"/>
  <c r="A58"/>
  <c r="A59"/>
  <c r="B59"/>
  <c r="A60"/>
  <c r="B60"/>
  <c r="A61"/>
  <c r="B61"/>
  <c r="A62"/>
  <c r="A63"/>
  <c r="B63"/>
  <c r="A64"/>
  <c r="B64"/>
  <c r="A65"/>
  <c r="B65"/>
  <c r="A66"/>
  <c r="A1" i="10"/>
  <c r="A2"/>
  <c r="A3"/>
  <c r="A4"/>
  <c r="A5"/>
  <c r="A6"/>
  <c r="A7"/>
  <c r="D7"/>
  <c r="E7"/>
  <c r="A9"/>
  <c r="A10"/>
  <c r="A11"/>
  <c r="A12"/>
  <c r="B12"/>
  <c r="A13"/>
  <c r="A14"/>
  <c r="A15"/>
  <c r="A16"/>
  <c r="B16"/>
  <c r="A17"/>
  <c r="A18"/>
  <c r="A19"/>
  <c r="A20"/>
  <c r="A21"/>
  <c r="A22"/>
  <c r="A23"/>
  <c r="A24"/>
  <c r="A25"/>
  <c r="A26"/>
  <c r="A27"/>
  <c r="A28"/>
  <c r="B28"/>
  <c r="A29"/>
  <c r="A30"/>
  <c r="A31"/>
  <c r="A32"/>
  <c r="A33"/>
  <c r="A34"/>
  <c r="B34"/>
  <c r="A35"/>
  <c r="A36"/>
  <c r="A37"/>
  <c r="A38"/>
  <c r="B38"/>
  <c r="A39"/>
  <c r="A41"/>
  <c r="A42"/>
  <c r="A43"/>
  <c r="A44"/>
  <c r="B44"/>
  <c r="A45"/>
  <c r="B45"/>
  <c r="A46"/>
  <c r="B46"/>
  <c r="A47"/>
  <c r="B47"/>
  <c r="A48"/>
  <c r="B48"/>
  <c r="A49"/>
  <c r="B49"/>
  <c r="A50"/>
  <c r="B50"/>
  <c r="A51"/>
  <c r="A52"/>
  <c r="B52"/>
  <c r="A53"/>
  <c r="B53"/>
  <c r="A54"/>
  <c r="B54"/>
  <c r="A55"/>
  <c r="A56"/>
  <c r="B56"/>
  <c r="A57"/>
  <c r="A58"/>
  <c r="B58"/>
  <c r="A59"/>
  <c r="B59"/>
  <c r="A60"/>
  <c r="B60"/>
  <c r="A61"/>
  <c r="B61"/>
  <c r="A62"/>
  <c r="A63"/>
  <c r="A64"/>
  <c r="B64"/>
  <c r="A65"/>
  <c r="B65"/>
  <c r="A66"/>
  <c r="B66"/>
  <c r="A1" i="11"/>
  <c r="A2"/>
  <c r="A3"/>
  <c r="A4"/>
  <c r="A5"/>
  <c r="A6"/>
  <c r="A7"/>
  <c r="D7"/>
  <c r="A9"/>
  <c r="A10"/>
  <c r="A11"/>
  <c r="B11"/>
  <c r="A12"/>
  <c r="A13"/>
  <c r="A14"/>
  <c r="A15"/>
  <c r="B15"/>
  <c r="A16"/>
  <c r="A17"/>
  <c r="A18"/>
  <c r="A19"/>
  <c r="A20"/>
  <c r="A21"/>
  <c r="B21"/>
  <c r="A22"/>
  <c r="A23"/>
  <c r="A24"/>
  <c r="A25"/>
  <c r="A26"/>
  <c r="A27"/>
  <c r="A28"/>
  <c r="A29"/>
  <c r="A30"/>
  <c r="B30"/>
  <c r="A31"/>
  <c r="A32"/>
  <c r="A33"/>
  <c r="A34"/>
  <c r="A35"/>
  <c r="B35"/>
  <c r="A36"/>
  <c r="A37"/>
  <c r="A38"/>
  <c r="A39"/>
  <c r="A41"/>
  <c r="A42"/>
  <c r="A43"/>
  <c r="A44"/>
  <c r="A45"/>
  <c r="A46"/>
  <c r="A47"/>
  <c r="B47"/>
  <c r="A48"/>
  <c r="B48"/>
  <c r="A49"/>
  <c r="B49"/>
  <c r="A50"/>
  <c r="B50"/>
  <c r="A51"/>
  <c r="A52"/>
  <c r="A53"/>
  <c r="B53"/>
  <c r="A54"/>
  <c r="B54"/>
  <c r="A55"/>
  <c r="A56"/>
  <c r="B56"/>
  <c r="A57"/>
  <c r="B57"/>
  <c r="A58"/>
  <c r="B58"/>
  <c r="A59"/>
  <c r="A60"/>
  <c r="B60"/>
  <c r="A61"/>
  <c r="B61"/>
  <c r="A62"/>
  <c r="A63"/>
  <c r="A64"/>
  <c r="B64"/>
  <c r="A65"/>
  <c r="B65"/>
  <c r="A66"/>
  <c r="B66"/>
  <c r="A1" i="12"/>
  <c r="A2"/>
  <c r="A3"/>
  <c r="A4"/>
  <c r="B6"/>
  <c r="B8"/>
  <c r="B11"/>
  <c r="B13"/>
  <c r="B15"/>
  <c r="B17"/>
  <c r="B19"/>
  <c r="B21"/>
  <c r="B23"/>
  <c r="B25"/>
  <c r="B27"/>
  <c r="B29"/>
  <c r="B31"/>
  <c r="B33"/>
  <c r="B35"/>
  <c r="B37"/>
  <c r="B39"/>
  <c r="A1" i="13"/>
  <c r="A2"/>
  <c r="A3"/>
  <c r="A4"/>
  <c r="A5"/>
  <c r="A6"/>
  <c r="B6"/>
  <c r="C6"/>
  <c r="D6"/>
  <c r="E6"/>
  <c r="F6"/>
  <c r="G6"/>
  <c r="A7"/>
  <c r="A8"/>
  <c r="A9"/>
  <c r="A10"/>
  <c r="A11"/>
  <c r="A12"/>
  <c r="A13"/>
  <c r="A14"/>
  <c r="A15"/>
  <c r="A16"/>
  <c r="A17"/>
  <c r="A18"/>
  <c r="A19"/>
  <c r="A20"/>
  <c r="A21"/>
  <c r="A22"/>
  <c r="A23"/>
  <c r="A24"/>
  <c r="A25"/>
  <c r="A26"/>
  <c r="A27"/>
  <c r="A28"/>
  <c r="A29"/>
  <c r="A30"/>
  <c r="A31"/>
  <c r="A32"/>
  <c r="A33"/>
  <c r="A34"/>
  <c r="A35"/>
  <c r="A36"/>
  <c r="A1" i="14"/>
  <c r="A2"/>
  <c r="A3"/>
  <c r="A4"/>
  <c r="A5"/>
  <c r="A6"/>
  <c r="B6"/>
  <c r="C6"/>
  <c r="D6"/>
  <c r="E6"/>
  <c r="F6"/>
  <c r="G6"/>
  <c r="A7"/>
  <c r="A8"/>
  <c r="B8"/>
  <c r="C8"/>
  <c r="D8"/>
  <c r="E8"/>
  <c r="F8"/>
  <c r="G8"/>
  <c r="A9"/>
  <c r="B9"/>
  <c r="C9"/>
  <c r="D9"/>
  <c r="E9"/>
  <c r="F9"/>
  <c r="G9"/>
  <c r="A10"/>
  <c r="B10"/>
  <c r="C10"/>
  <c r="D10"/>
  <c r="E10"/>
  <c r="G10"/>
  <c r="A11"/>
  <c r="B11"/>
  <c r="C11"/>
  <c r="D11"/>
  <c r="G11"/>
  <c r="A12"/>
  <c r="B12"/>
  <c r="D12"/>
  <c r="F12"/>
  <c r="G12"/>
  <c r="A13"/>
  <c r="B13"/>
  <c r="C13"/>
  <c r="D13"/>
  <c r="F13"/>
  <c r="G13"/>
  <c r="A14"/>
  <c r="B14"/>
  <c r="C14"/>
  <c r="G14"/>
  <c r="A15"/>
  <c r="B15"/>
  <c r="C15"/>
  <c r="D15"/>
  <c r="E15"/>
  <c r="G15"/>
  <c r="A16"/>
  <c r="A17"/>
  <c r="A18"/>
  <c r="B18"/>
  <c r="C18"/>
  <c r="D18"/>
  <c r="E18"/>
  <c r="A19"/>
  <c r="B19"/>
  <c r="C19"/>
  <c r="D19"/>
  <c r="F19"/>
  <c r="G19"/>
  <c r="A20"/>
  <c r="C20"/>
  <c r="D20"/>
  <c r="E20"/>
  <c r="G20"/>
  <c r="A21"/>
  <c r="A22"/>
  <c r="A23"/>
  <c r="B23"/>
  <c r="C23"/>
  <c r="D23"/>
  <c r="E23"/>
  <c r="G23"/>
  <c r="A24"/>
  <c r="B24"/>
  <c r="D24"/>
  <c r="D29" s="1"/>
  <c r="E24"/>
  <c r="F24"/>
  <c r="G24"/>
  <c r="A25"/>
  <c r="B25"/>
  <c r="C25"/>
  <c r="D25"/>
  <c r="E25"/>
  <c r="F25"/>
  <c r="G25"/>
  <c r="A26"/>
  <c r="B26"/>
  <c r="C26"/>
  <c r="D26"/>
  <c r="E26"/>
  <c r="G26"/>
  <c r="A27"/>
  <c r="B27"/>
  <c r="C27"/>
  <c r="D27"/>
  <c r="E27"/>
  <c r="G27"/>
  <c r="A28"/>
  <c r="B28"/>
  <c r="C28"/>
  <c r="D28"/>
  <c r="E28"/>
  <c r="F28"/>
  <c r="G28"/>
  <c r="A29"/>
  <c r="A30"/>
  <c r="A31"/>
  <c r="C31"/>
  <c r="D31"/>
  <c r="E31"/>
  <c r="F31"/>
  <c r="G31"/>
  <c r="A32"/>
  <c r="B32"/>
  <c r="D32"/>
  <c r="E32"/>
  <c r="G32"/>
  <c r="A33"/>
  <c r="D33"/>
  <c r="E33"/>
  <c r="A34"/>
  <c r="B34"/>
  <c r="C34"/>
  <c r="B46" i="3" s="1"/>
  <c r="D34" i="14"/>
  <c r="E34"/>
  <c r="F34"/>
  <c r="G34"/>
  <c r="A35"/>
  <c r="B35"/>
  <c r="E35"/>
  <c r="F35"/>
  <c r="G35"/>
  <c r="A36"/>
  <c r="A37"/>
  <c r="A38"/>
  <c r="B38"/>
  <c r="C38"/>
  <c r="D38"/>
  <c r="E38"/>
  <c r="F38"/>
  <c r="G38"/>
  <c r="A39"/>
  <c r="A40"/>
  <c r="A41"/>
  <c r="A42"/>
  <c r="A43"/>
  <c r="A44"/>
  <c r="A45"/>
  <c r="A46"/>
  <c r="A47"/>
  <c r="A48"/>
  <c r="A49"/>
  <c r="A50"/>
  <c r="A51"/>
  <c r="A52"/>
  <c r="A53"/>
  <c r="A54"/>
  <c r="A55"/>
  <c r="A56"/>
  <c r="A57"/>
  <c r="A58"/>
  <c r="A59"/>
  <c r="A60"/>
  <c r="A61"/>
  <c r="A62"/>
  <c r="A63"/>
  <c r="A64"/>
  <c r="A65"/>
  <c r="A66"/>
  <c r="A67"/>
  <c r="A68"/>
  <c r="A1" i="15"/>
  <c r="A2"/>
  <c r="A3"/>
  <c r="A4"/>
  <c r="B38" i="8"/>
  <c r="B35" i="7"/>
  <c r="C42" i="5"/>
  <c r="E13" i="14"/>
  <c r="E39" i="5"/>
  <c r="F54" i="2"/>
  <c r="B21" i="9"/>
  <c r="F18" i="14"/>
  <c r="B34" i="8"/>
  <c r="G43" i="5"/>
  <c r="C43"/>
  <c r="F42"/>
  <c r="D11"/>
  <c r="G36"/>
  <c r="B31" i="11"/>
  <c r="G22" i="5"/>
  <c r="B17" i="11"/>
  <c r="F35" i="5"/>
  <c r="B30" i="10"/>
  <c r="F27" i="5"/>
  <c r="B14" i="10"/>
  <c r="F19" i="5"/>
  <c r="B17" i="9"/>
  <c r="E22" i="5"/>
  <c r="D16"/>
  <c r="B11" i="8"/>
  <c r="C23" i="5"/>
  <c r="B18" i="7"/>
  <c r="B17" i="5"/>
  <c r="B12" i="6"/>
  <c r="F10" i="14"/>
  <c r="F14"/>
  <c r="F20"/>
  <c r="F26"/>
  <c r="F32"/>
  <c r="F33" s="1"/>
  <c r="F11"/>
  <c r="F15"/>
  <c r="F23"/>
  <c r="F27"/>
  <c r="D35"/>
  <c r="C24"/>
  <c r="B28" i="9"/>
  <c r="E33" i="5"/>
  <c r="B26" i="11"/>
  <c r="G31" i="5"/>
  <c r="E17"/>
  <c r="B12" i="9"/>
  <c r="D33" i="5"/>
  <c r="B28" i="8"/>
  <c r="B16"/>
  <c r="D21" i="5"/>
  <c r="B30" i="7"/>
  <c r="C35" i="5"/>
  <c r="B26" i="7"/>
  <c r="C31" i="5"/>
  <c r="B11" i="7"/>
  <c r="C16" i="5"/>
  <c r="B33"/>
  <c r="B28" i="6"/>
  <c r="B21" i="5"/>
  <c r="B16" i="6"/>
  <c r="E7" i="7"/>
  <c r="F7" i="5"/>
  <c r="E19" i="14"/>
  <c r="E59" i="2"/>
  <c r="B18" i="10"/>
  <c r="F23" i="5"/>
  <c r="F24" i="4"/>
  <c r="B17" i="10" s="1"/>
  <c r="B71" i="2"/>
  <c r="F22" i="5"/>
  <c r="G33" i="14" l="1"/>
  <c r="B33"/>
  <c r="B27" i="11"/>
  <c r="G32" i="5"/>
  <c r="B16" i="11"/>
  <c r="G21" i="5"/>
  <c r="G19"/>
  <c r="B14" i="11"/>
  <c r="B12"/>
  <c r="G17" i="5"/>
  <c r="B31" i="10"/>
  <c r="F36" i="5"/>
  <c r="B13" i="10"/>
  <c r="F18" i="5"/>
  <c r="B16" i="9"/>
  <c r="E21" i="5"/>
  <c r="E18"/>
  <c r="B13" i="9"/>
  <c r="B29" i="8"/>
  <c r="D34" i="5"/>
  <c r="B13" i="8"/>
  <c r="D18" i="5"/>
  <c r="D17"/>
  <c r="B12" i="8"/>
  <c r="C36" i="5"/>
  <c r="B31" i="7"/>
  <c r="B17"/>
  <c r="C22" i="5"/>
  <c r="B16" i="7"/>
  <c r="C21" i="5"/>
  <c r="B13" i="7"/>
  <c r="C18" i="5"/>
  <c r="B12" i="7"/>
  <c r="C17" i="5"/>
  <c r="B31" i="6"/>
  <c r="B36" i="5"/>
  <c r="B35"/>
  <c r="B30" i="6"/>
  <c r="B34" i="5"/>
  <c r="B29" i="6"/>
  <c r="B26" i="5"/>
  <c r="B21" i="6"/>
  <c r="B23" i="5"/>
  <c r="B18" i="6"/>
  <c r="B17"/>
  <c r="B22" i="5"/>
  <c r="B11" i="6"/>
  <c r="B16" i="5"/>
  <c r="G34"/>
  <c r="B29" i="11"/>
  <c r="G28" i="5"/>
  <c r="B23" i="11"/>
  <c r="G23" i="5"/>
  <c r="B18" i="11"/>
  <c r="G18" i="5"/>
  <c r="B13" i="11"/>
  <c r="B29" i="10"/>
  <c r="F34" i="5"/>
  <c r="B26" i="10"/>
  <c r="F31" i="5"/>
  <c r="F28"/>
  <c r="B23" i="10"/>
  <c r="B15"/>
  <c r="F20" i="5"/>
  <c r="B11" i="10"/>
  <c r="F16" i="5"/>
  <c r="B30" i="9"/>
  <c r="E35" i="5"/>
  <c r="B18" i="9"/>
  <c r="E23" i="5"/>
  <c r="B11" i="9"/>
  <c r="E16" i="5"/>
  <c r="B18" i="8"/>
  <c r="D23" i="5"/>
  <c r="B17" i="8"/>
  <c r="D22" i="5"/>
  <c r="B29" i="7"/>
  <c r="C34" i="5"/>
  <c r="B28" i="7"/>
  <c r="C33" i="5"/>
  <c r="C32"/>
  <c r="B27" i="7"/>
  <c r="C26" i="5"/>
  <c r="B21" i="7"/>
  <c r="B35" i="6"/>
  <c r="B40" i="5"/>
  <c r="B27" i="6"/>
  <c r="B32" i="5"/>
  <c r="B31"/>
  <c r="B26" i="6"/>
  <c r="B28" i="5"/>
  <c r="B23" i="6"/>
  <c r="B13"/>
  <c r="B18" i="5"/>
  <c r="B38" i="3"/>
  <c r="F29" i="14"/>
  <c r="E29"/>
  <c r="G29"/>
  <c r="D21"/>
  <c r="B27" i="3"/>
  <c r="B25"/>
  <c r="C32" i="14"/>
  <c r="C33" s="1"/>
  <c r="C71" i="2"/>
  <c r="C67"/>
  <c r="E14" i="14"/>
  <c r="F21"/>
  <c r="E21"/>
  <c r="C35"/>
  <c r="B47" i="3" s="1"/>
  <c r="B20" i="14"/>
  <c r="B21" s="1"/>
  <c r="B43" i="3"/>
  <c r="F74" i="2"/>
  <c r="B21" i="3"/>
  <c r="B20"/>
  <c r="B16" i="14"/>
  <c r="B23" i="9"/>
  <c r="E28" i="5"/>
  <c r="G39"/>
  <c r="B34" i="11"/>
  <c r="C12" i="14"/>
  <c r="C16" s="1"/>
  <c r="C54" i="2"/>
  <c r="F16" i="14"/>
  <c r="F36" s="1"/>
  <c r="B40" i="3"/>
  <c r="B31"/>
  <c r="C21" i="14"/>
  <c r="G16"/>
  <c r="B29"/>
  <c r="B35" i="3"/>
  <c r="B37"/>
  <c r="B27" i="5"/>
  <c r="B22" i="6"/>
  <c r="B35" i="10"/>
  <c r="F40" i="5"/>
  <c r="D59" i="2"/>
  <c r="G74"/>
  <c r="D54"/>
  <c r="D14" i="14"/>
  <c r="B26" i="3" s="1"/>
  <c r="E12" i="14"/>
  <c r="B36" i="3"/>
  <c r="B39"/>
  <c r="C29" i="14"/>
  <c r="B22" i="3"/>
  <c r="B74" i="2"/>
  <c r="B23" s="1"/>
  <c r="B32" i="3"/>
  <c r="E54" i="2"/>
  <c r="B7" i="10"/>
  <c r="B23" i="8"/>
  <c r="G18" i="14"/>
  <c r="G21" s="1"/>
  <c r="F6" i="5"/>
  <c r="E27"/>
  <c r="B39"/>
  <c r="G42"/>
  <c r="B37" i="6"/>
  <c r="B35" i="8"/>
  <c r="B34" i="7"/>
  <c r="C27" i="5"/>
  <c r="E11" i="14"/>
  <c r="B23" i="3" s="1"/>
  <c r="B24" l="1"/>
  <c r="B44"/>
  <c r="C36" i="14"/>
  <c r="G26" i="2"/>
  <c r="G36"/>
  <c r="G15"/>
  <c r="G11"/>
  <c r="G25"/>
  <c r="G35"/>
  <c r="G31"/>
  <c r="G13"/>
  <c r="G14"/>
  <c r="G28"/>
  <c r="G38"/>
  <c r="G30"/>
  <c r="G33"/>
  <c r="G10"/>
  <c r="G27"/>
  <c r="G34"/>
  <c r="G21"/>
  <c r="G23"/>
  <c r="G12"/>
  <c r="G17"/>
  <c r="G22"/>
  <c r="G29"/>
  <c r="G37"/>
  <c r="G20"/>
  <c r="G16"/>
  <c r="F11"/>
  <c r="F33"/>
  <c r="F17"/>
  <c r="F16"/>
  <c r="F31"/>
  <c r="F21"/>
  <c r="F12"/>
  <c r="F38"/>
  <c r="F29"/>
  <c r="F36"/>
  <c r="F14"/>
  <c r="F35"/>
  <c r="F15"/>
  <c r="F37"/>
  <c r="F34"/>
  <c r="F25"/>
  <c r="F26"/>
  <c r="F20"/>
  <c r="F28"/>
  <c r="F27"/>
  <c r="F13"/>
  <c r="F22"/>
  <c r="F30"/>
  <c r="E74"/>
  <c r="E18" s="1"/>
  <c r="D74"/>
  <c r="D18" s="1"/>
  <c r="B45" i="3"/>
  <c r="B30"/>
  <c r="B36" i="14"/>
  <c r="F10" i="2"/>
  <c r="E16" i="14"/>
  <c r="E36" s="1"/>
  <c r="B28" i="3"/>
  <c r="B41"/>
  <c r="B28" i="2"/>
  <c r="B17"/>
  <c r="B15"/>
  <c r="B12"/>
  <c r="B38"/>
  <c r="B29"/>
  <c r="B30"/>
  <c r="B31"/>
  <c r="B26"/>
  <c r="B11"/>
  <c r="B37"/>
  <c r="B34"/>
  <c r="B25"/>
  <c r="B20"/>
  <c r="B36"/>
  <c r="B27"/>
  <c r="B18"/>
  <c r="B33"/>
  <c r="B16"/>
  <c r="B22"/>
  <c r="B10"/>
  <c r="B13"/>
  <c r="B21"/>
  <c r="B14"/>
  <c r="B35"/>
  <c r="C74"/>
  <c r="F18"/>
  <c r="F23"/>
  <c r="G18"/>
  <c r="G36" i="14"/>
  <c r="D16"/>
  <c r="D36" s="1"/>
  <c r="C16" i="2" l="1"/>
  <c r="C33"/>
  <c r="C13"/>
  <c r="C30"/>
  <c r="C11"/>
  <c r="C28"/>
  <c r="C23"/>
  <c r="C27"/>
  <c r="C38"/>
  <c r="C10"/>
  <c r="C15"/>
  <c r="C22"/>
  <c r="C29"/>
  <c r="C20"/>
  <c r="C36"/>
  <c r="C12"/>
  <c r="C26"/>
  <c r="C31"/>
  <c r="C21"/>
  <c r="C17"/>
  <c r="C25"/>
  <c r="C37"/>
  <c r="C34"/>
  <c r="C35"/>
  <c r="C14"/>
  <c r="B33" i="3"/>
  <c r="D10" i="2"/>
  <c r="D34"/>
  <c r="D25"/>
  <c r="D30"/>
  <c r="D27"/>
  <c r="D12"/>
  <c r="D31"/>
  <c r="D15"/>
  <c r="D17"/>
  <c r="D26"/>
  <c r="D21"/>
  <c r="D38"/>
  <c r="D11"/>
  <c r="D37"/>
  <c r="D13"/>
  <c r="D28"/>
  <c r="D33"/>
  <c r="D36"/>
  <c r="D14"/>
  <c r="D35"/>
  <c r="D29"/>
  <c r="D22"/>
  <c r="D20"/>
  <c r="D16"/>
  <c r="C18"/>
  <c r="D23"/>
  <c r="E30"/>
  <c r="E38"/>
  <c r="E10"/>
  <c r="E11"/>
  <c r="E22"/>
  <c r="E17"/>
  <c r="E34"/>
  <c r="E37"/>
  <c r="E36"/>
  <c r="E12"/>
  <c r="E25"/>
  <c r="E31"/>
  <c r="E23"/>
  <c r="E33"/>
  <c r="E15"/>
  <c r="E35"/>
  <c r="E29"/>
  <c r="E28"/>
  <c r="E27"/>
  <c r="E21"/>
  <c r="E26"/>
  <c r="E20"/>
  <c r="E16"/>
  <c r="E14"/>
  <c r="E13"/>
  <c r="B48" i="3" l="1"/>
  <c r="E33" s="1"/>
  <c r="E48" l="1"/>
  <c r="E25"/>
  <c r="E38"/>
  <c r="E27"/>
  <c r="E46"/>
  <c r="E47"/>
  <c r="E43"/>
  <c r="E35"/>
  <c r="E32"/>
  <c r="E39"/>
  <c r="E37"/>
  <c r="E21"/>
  <c r="E24"/>
  <c r="E20"/>
  <c r="E44"/>
  <c r="E26"/>
  <c r="E22"/>
  <c r="E23"/>
  <c r="E36"/>
  <c r="E31"/>
  <c r="E40"/>
  <c r="E41"/>
  <c r="E30"/>
  <c r="E28"/>
  <c r="E45"/>
  <c r="D28" i="13" l="1"/>
  <c r="B28"/>
  <c r="E28"/>
  <c r="G28"/>
  <c r="F60" i="14"/>
  <c r="G60"/>
  <c r="C60"/>
  <c r="B60"/>
  <c r="C28" i="13"/>
  <c r="D60" i="14"/>
  <c r="E60"/>
  <c r="F28" i="13"/>
  <c r="E44" i="14"/>
  <c r="F44"/>
  <c r="G12" i="13"/>
  <c r="G44" i="14"/>
  <c r="B44"/>
  <c r="D12" i="13"/>
  <c r="C44" i="14"/>
  <c r="F12" i="13"/>
  <c r="D44" i="14"/>
  <c r="E12" i="13"/>
  <c r="B12"/>
  <c r="C12"/>
  <c r="F59" i="14"/>
  <c r="D59"/>
  <c r="G59"/>
  <c r="B59"/>
  <c r="E59"/>
  <c r="D27" i="13"/>
  <c r="F27"/>
  <c r="C59" i="14"/>
  <c r="G27" i="13"/>
  <c r="B27"/>
  <c r="C27"/>
  <c r="E27"/>
  <c r="B10"/>
  <c r="D10"/>
  <c r="C42" i="14"/>
  <c r="F42"/>
  <c r="C10" i="13"/>
  <c r="G10"/>
  <c r="F10"/>
  <c r="B42" i="14"/>
  <c r="E42"/>
  <c r="D42"/>
  <c r="E10" i="13"/>
  <c r="G42" i="14"/>
  <c r="D52"/>
  <c r="E52"/>
  <c r="G20" i="13"/>
  <c r="F20"/>
  <c r="B52" i="14"/>
  <c r="C20" i="13"/>
  <c r="B20"/>
  <c r="E20"/>
  <c r="G52" i="14"/>
  <c r="D20" i="13"/>
  <c r="F52" i="14"/>
  <c r="C52"/>
  <c r="F66"/>
  <c r="C66"/>
  <c r="F34" i="13"/>
  <c r="E66" i="14"/>
  <c r="D66"/>
  <c r="B34" i="13"/>
  <c r="E34"/>
  <c r="G34"/>
  <c r="G66" i="14"/>
  <c r="D34" i="13"/>
  <c r="B66" i="14"/>
  <c r="C34" i="13"/>
  <c r="B11"/>
  <c r="E11"/>
  <c r="C11"/>
  <c r="C43" i="14"/>
  <c r="B43"/>
  <c r="D43"/>
  <c r="F43"/>
  <c r="G43"/>
  <c r="D11" i="13"/>
  <c r="G11"/>
  <c r="F11"/>
  <c r="E43" i="14"/>
  <c r="G8" i="13"/>
  <c r="F40" i="14"/>
  <c r="G40"/>
  <c r="C8" i="13"/>
  <c r="F8"/>
  <c r="B40" i="14"/>
  <c r="D8" i="13"/>
  <c r="C40" i="14"/>
  <c r="E40"/>
  <c r="B8" i="13"/>
  <c r="D40" i="14"/>
  <c r="E8" i="13"/>
  <c r="G67" i="14"/>
  <c r="G35" i="13"/>
  <c r="F35"/>
  <c r="E67" i="14"/>
  <c r="F67"/>
  <c r="C35" i="13"/>
  <c r="B35"/>
  <c r="D35"/>
  <c r="D67" i="14"/>
  <c r="B67"/>
  <c r="E35" i="13"/>
  <c r="C67" i="14"/>
  <c r="G13" i="13"/>
  <c r="E45" i="14"/>
  <c r="G45"/>
  <c r="F45"/>
  <c r="D45"/>
  <c r="C45"/>
  <c r="B45"/>
  <c r="D13" i="13"/>
  <c r="F13"/>
  <c r="B13"/>
  <c r="C13"/>
  <c r="E13"/>
  <c r="F50" i="14"/>
  <c r="D18" i="13"/>
  <c r="C18"/>
  <c r="B18"/>
  <c r="B50" i="14"/>
  <c r="E18" i="13"/>
  <c r="D50" i="14"/>
  <c r="G50"/>
  <c r="G18" i="13"/>
  <c r="F18"/>
  <c r="E50" i="14"/>
  <c r="C50"/>
  <c r="F24" i="13"/>
  <c r="F56" i="14"/>
  <c r="G24" i="13"/>
  <c r="C56" i="14"/>
  <c r="G56"/>
  <c r="B56"/>
  <c r="D24" i="13"/>
  <c r="D56" i="14"/>
  <c r="E56"/>
  <c r="C24" i="13"/>
  <c r="E24"/>
  <c r="B24"/>
  <c r="E32"/>
  <c r="D32"/>
  <c r="C64" i="14"/>
  <c r="B64"/>
  <c r="G32" i="13"/>
  <c r="B32"/>
  <c r="E64" i="14"/>
  <c r="C32" i="13"/>
  <c r="F32"/>
  <c r="F64" i="14"/>
  <c r="G64"/>
  <c r="D64"/>
  <c r="F25" i="13"/>
  <c r="G57" i="14"/>
  <c r="F57"/>
  <c r="D57"/>
  <c r="C57"/>
  <c r="B57"/>
  <c r="E57"/>
  <c r="G25" i="13"/>
  <c r="D25"/>
  <c r="B25"/>
  <c r="E25"/>
  <c r="C25"/>
  <c r="C63" i="14"/>
  <c r="C65" s="1"/>
  <c r="C43" i="4" s="1"/>
  <c r="E63" i="14"/>
  <c r="D63"/>
  <c r="B31" i="13"/>
  <c r="F31"/>
  <c r="F33" s="1"/>
  <c r="D31"/>
  <c r="D33" s="1"/>
  <c r="E31"/>
  <c r="E33" s="1"/>
  <c r="G31"/>
  <c r="F63" i="14"/>
  <c r="C31" i="13"/>
  <c r="C33" s="1"/>
  <c r="B63" i="14"/>
  <c r="G63"/>
  <c r="F58"/>
  <c r="G26" i="13"/>
  <c r="F26"/>
  <c r="E58" i="14"/>
  <c r="C26" i="13"/>
  <c r="B26"/>
  <c r="B58" i="14"/>
  <c r="D58"/>
  <c r="G58"/>
  <c r="C58"/>
  <c r="E26" i="13"/>
  <c r="D26"/>
  <c r="F51" i="14"/>
  <c r="G19" i="13"/>
  <c r="F19"/>
  <c r="D19"/>
  <c r="E51" i="14"/>
  <c r="C19" i="13"/>
  <c r="B19"/>
  <c r="E19"/>
  <c r="G51" i="14"/>
  <c r="D51"/>
  <c r="B51"/>
  <c r="C51"/>
  <c r="D46"/>
  <c r="E46"/>
  <c r="G14" i="13"/>
  <c r="E14"/>
  <c r="F14"/>
  <c r="C14"/>
  <c r="B14"/>
  <c r="B46" i="14"/>
  <c r="G46"/>
  <c r="F46"/>
  <c r="C46"/>
  <c r="D14" i="13"/>
  <c r="F9"/>
  <c r="G41" i="14"/>
  <c r="F41"/>
  <c r="D41"/>
  <c r="D9" i="13"/>
  <c r="C41" i="14"/>
  <c r="B41"/>
  <c r="E41"/>
  <c r="G9" i="13"/>
  <c r="C9"/>
  <c r="E9"/>
  <c r="B9"/>
  <c r="B55" i="14"/>
  <c r="D55"/>
  <c r="D61" s="1"/>
  <c r="D39" i="4" s="1"/>
  <c r="G55" i="14"/>
  <c r="E55"/>
  <c r="D23" i="13"/>
  <c r="B23"/>
  <c r="B29" s="1"/>
  <c r="G23"/>
  <c r="C55" i="14"/>
  <c r="C23" i="13"/>
  <c r="E23"/>
  <c r="F23"/>
  <c r="F55" i="14"/>
  <c r="G15" i="13"/>
  <c r="D47" i="14"/>
  <c r="B15" i="13"/>
  <c r="F15"/>
  <c r="D15"/>
  <c r="F47" i="14"/>
  <c r="G47"/>
  <c r="E47"/>
  <c r="B47"/>
  <c r="C47"/>
  <c r="E15" i="13"/>
  <c r="C15"/>
  <c r="F29" l="1"/>
  <c r="E29"/>
  <c r="E61" i="14"/>
  <c r="E39" i="4" s="1"/>
  <c r="G65" i="14"/>
  <c r="G43" i="4" s="1"/>
  <c r="G41" i="5" s="1"/>
  <c r="G33" i="13"/>
  <c r="E65" i="14"/>
  <c r="E43" i="4" s="1"/>
  <c r="B36" i="9" s="1"/>
  <c r="F21" i="13"/>
  <c r="G53" i="14"/>
  <c r="G31" i="4" s="1"/>
  <c r="G29" i="5" s="1"/>
  <c r="E21" i="13"/>
  <c r="B21"/>
  <c r="D21"/>
  <c r="B48" i="14"/>
  <c r="B26" i="4" s="1"/>
  <c r="B32" i="8"/>
  <c r="D37" i="5"/>
  <c r="E41"/>
  <c r="B32" i="9"/>
  <c r="E37" i="5"/>
  <c r="C41"/>
  <c r="B36" i="7"/>
  <c r="B16" i="13"/>
  <c r="F61" i="14"/>
  <c r="F39" i="4" s="1"/>
  <c r="C61" i="14"/>
  <c r="C39" i="4" s="1"/>
  <c r="B33" i="13"/>
  <c r="C29"/>
  <c r="D29"/>
  <c r="B61" i="14"/>
  <c r="B39" i="4" s="1"/>
  <c r="F65" i="14"/>
  <c r="F43" i="4" s="1"/>
  <c r="G21" i="13"/>
  <c r="B53" i="14"/>
  <c r="B31" i="4" s="1"/>
  <c r="F53" i="14"/>
  <c r="F31" i="4" s="1"/>
  <c r="E48" i="14"/>
  <c r="F16" i="13"/>
  <c r="F36" s="1"/>
  <c r="B10" i="5" s="1"/>
  <c r="G16" i="13"/>
  <c r="G29"/>
  <c r="G61" i="14"/>
  <c r="G39" i="4" s="1"/>
  <c r="B65" i="14"/>
  <c r="B43" i="4" s="1"/>
  <c r="D65" i="14"/>
  <c r="D43" i="4" s="1"/>
  <c r="E53" i="14"/>
  <c r="E31" i="4" s="1"/>
  <c r="D53" i="14"/>
  <c r="D31" i="4" s="1"/>
  <c r="C21" i="13"/>
  <c r="D48" i="14"/>
  <c r="D16" i="13"/>
  <c r="D36" s="1"/>
  <c r="B8" i="5" s="1"/>
  <c r="G48" i="14"/>
  <c r="B36" i="11"/>
  <c r="B24"/>
  <c r="F48" i="14"/>
  <c r="C53"/>
  <c r="C31" i="4" s="1"/>
  <c r="E16" i="13"/>
  <c r="E36" s="1"/>
  <c r="B9" i="5" s="1"/>
  <c r="C48" i="14"/>
  <c r="C16" i="13"/>
  <c r="C36" s="1"/>
  <c r="B7" i="5" s="1"/>
  <c r="B36" i="13" l="1"/>
  <c r="B6" i="5" s="1"/>
  <c r="B24" i="9"/>
  <c r="E29" i="5"/>
  <c r="C26" i="4"/>
  <c r="C68" i="14"/>
  <c r="C46" i="4" s="1"/>
  <c r="G68" i="14"/>
  <c r="G46" i="4" s="1"/>
  <c r="G26"/>
  <c r="B24" i="8"/>
  <c r="D29" i="5"/>
  <c r="G37"/>
  <c r="B32" i="11"/>
  <c r="B29" i="5"/>
  <c r="B24" i="6"/>
  <c r="F37" i="5"/>
  <c r="B32" i="10"/>
  <c r="G36" i="13"/>
  <c r="B11" i="5" s="1"/>
  <c r="F68" i="14"/>
  <c r="F46" i="4" s="1"/>
  <c r="F26"/>
  <c r="B41" i="5"/>
  <c r="B36" i="6"/>
  <c r="F29" i="5"/>
  <c r="B24" i="10"/>
  <c r="B32" i="6"/>
  <c r="B37" i="5"/>
  <c r="B32" i="7"/>
  <c r="C37" i="5"/>
  <c r="B68" i="14"/>
  <c r="B46" i="4" s="1"/>
  <c r="B24" i="7"/>
  <c r="C29" i="5"/>
  <c r="D68" i="14"/>
  <c r="D46" i="4" s="1"/>
  <c r="D26"/>
  <c r="B36" i="8"/>
  <c r="D41" i="5"/>
  <c r="B19" i="6"/>
  <c r="B24" i="5"/>
  <c r="E68" i="14"/>
  <c r="E46" i="4" s="1"/>
  <c r="E26"/>
  <c r="B36" i="10"/>
  <c r="F41" i="5"/>
  <c r="B39" i="6" l="1"/>
  <c r="B44" i="5"/>
  <c r="B19" i="9"/>
  <c r="E24" i="5"/>
  <c r="D44"/>
  <c r="B39" i="8"/>
  <c r="B19" i="10"/>
  <c r="F24" i="5"/>
  <c r="B39" i="11"/>
  <c r="G44" i="5"/>
  <c r="B19" i="8"/>
  <c r="D24" i="5"/>
  <c r="G24"/>
  <c r="B19" i="11"/>
  <c r="E44" i="5"/>
  <c r="B39" i="9"/>
  <c r="B19" i="7"/>
  <c r="C24" i="5"/>
  <c r="F44"/>
  <c r="B39" i="10"/>
  <c r="B39" i="7"/>
  <c r="C44" i="5"/>
</calcChain>
</file>

<file path=xl/comments1.xml><?xml version="1.0" encoding="utf-8"?>
<comments xmlns="http://schemas.openxmlformats.org/spreadsheetml/2006/main">
  <authors>
    <author>VISTA$</author>
  </authors>
  <commentList>
    <comment ref="A10" authorId="0">
      <text>
        <r>
          <rPr>
            <b/>
            <sz val="8"/>
            <rFont val="Arial"/>
            <family val="2"/>
          </rPr>
          <t>A pair of text strings for each evaluation
criterion that express (1) what the criterion
means, and (2) what it does not mean
(variable Criteria_Description)</t>
        </r>
      </text>
    </comment>
    <comment ref="A40" authorId="0">
      <text>
        <r>
          <rPr>
            <b/>
            <sz val="8"/>
            <rFont val="Arial"/>
            <family val="2"/>
          </rPr>
          <t>A pair of text strings for each evaluation
criterion that express (1) what the criterion
means, and (2) what it does not mean
(variable Criteria_Description)</t>
        </r>
      </text>
    </comment>
  </commentList>
</comments>
</file>

<file path=xl/comments10.xml><?xml version="1.0" encoding="utf-8"?>
<comments xmlns="http://schemas.openxmlformats.org/spreadsheetml/2006/main">
  <authors>
    <author>VISTA$</author>
  </authors>
  <commentList>
    <comment ref="A7" authorId="0">
      <text>
        <r>
          <rPr>
            <b/>
            <sz val="8"/>
            <rFont val="Arial"/>
            <family val="2"/>
          </rPr>
          <t>Probability that each candidate will accept if an
offer is made
(variable Probability_Accept)</t>
        </r>
      </text>
    </comment>
    <comment ref="D7" authorId="0">
      <text>
        <r>
          <rPr>
            <b/>
            <sz val="8"/>
            <rFont val="Arial"/>
            <family val="2"/>
          </rPr>
          <t>The date on which candidate information was last
updated
(variable Date_Updated)</t>
        </r>
      </text>
    </comment>
    <comment ref="A9" authorId="0">
      <text>
        <r>
          <rPr>
            <b/>
            <sz val="8"/>
            <rFont val="Arial"/>
            <family val="2"/>
          </rPr>
          <t>Ratings of each candidate for each evaluation
criterion
(variable Candidate_Detail_Ratings)</t>
        </r>
      </text>
    </comment>
    <comment ref="A41" authorId="0">
      <text>
        <r>
          <rPr>
            <b/>
            <sz val="8"/>
            <rFont val="Arial"/>
            <family val="2"/>
          </rPr>
          <t>Comments that explain facts and judgments that
support each rating
(variable Candidate_Rating_Comments)</t>
        </r>
      </text>
    </comment>
  </commentList>
</comments>
</file>

<file path=xl/comments11.xml><?xml version="1.0" encoding="utf-8"?>
<comments xmlns="http://schemas.openxmlformats.org/spreadsheetml/2006/main">
  <authors>
    <author>VISTA$</author>
  </authors>
  <commentList>
    <comment ref="A7" authorId="0">
      <text>
        <r>
          <rPr>
            <b/>
            <sz val="8"/>
            <rFont val="Arial"/>
            <family val="2"/>
          </rPr>
          <t>Probability that each candidate will accept if an
offer is made
(variable Probability_Accept)</t>
        </r>
      </text>
    </comment>
    <comment ref="D7" authorId="0">
      <text>
        <r>
          <rPr>
            <b/>
            <sz val="8"/>
            <rFont val="Arial"/>
            <family val="2"/>
          </rPr>
          <t>The date on which candidate information was last
updated
(variable Date_Updated)</t>
        </r>
      </text>
    </comment>
    <comment ref="A9" authorId="0">
      <text>
        <r>
          <rPr>
            <b/>
            <sz val="8"/>
            <rFont val="Arial"/>
            <family val="2"/>
          </rPr>
          <t>Ratings of each candidate for each evaluation
criterion
(variable Candidate_Detail_Ratings)</t>
        </r>
      </text>
    </comment>
    <comment ref="A41" authorId="0">
      <text>
        <r>
          <rPr>
            <b/>
            <sz val="8"/>
            <rFont val="Arial"/>
            <family val="2"/>
          </rPr>
          <t>Comments that explain facts and judgments that
support each rating
(variable Candidate_Rating_Comments)</t>
        </r>
      </text>
    </comment>
  </commentList>
</comments>
</file>

<file path=xl/comments12.xml><?xml version="1.0" encoding="utf-8"?>
<comments xmlns="http://schemas.openxmlformats.org/spreadsheetml/2006/main">
  <authors>
    <author>VISTA$</author>
  </authors>
  <commentList>
    <comment ref="B6" authorId="0">
      <text>
        <r>
          <rPr>
            <b/>
            <sz val="8"/>
            <rFont val="Arial"/>
            <family val="2"/>
          </rPr>
          <t>These are the same ratings as in
Cand_Detail_Ratings_Input, but layed out
differently for display in worksheets.
(variable Cand_Summary_Rating)</t>
        </r>
      </text>
    </comment>
    <comment ref="B8" authorId="0">
      <text>
        <r>
          <rPr>
            <b/>
            <sz val="8"/>
            <rFont val="Arial"/>
            <family val="2"/>
          </rPr>
          <t>Ratings of each candidate for each evaluation
criterion
(variable Candidate_Detail_Ratings)</t>
        </r>
      </text>
    </comment>
    <comment ref="B11" authorId="0">
      <text>
        <r>
          <rPr>
            <b/>
            <sz val="8"/>
            <rFont val="Arial"/>
            <family val="2"/>
          </rPr>
          <t>Summary rating for each candidate, based on
ratings of each candidate on each evaluation
criterion
(variable Candidate_Detail_Ratings_Input)</t>
        </r>
      </text>
    </comment>
    <comment ref="B13" authorId="0">
      <text>
        <r>
          <rPr>
            <b/>
            <sz val="8"/>
            <rFont val="Arial"/>
            <family val="2"/>
          </rPr>
          <t>Quality points for each candidate, defined as the
weighted sum of ratings for a candidate
(variable Candidate_Quality_Points)</t>
        </r>
      </text>
    </comment>
    <comment ref="B15" authorId="0">
      <text>
        <r>
          <rPr>
            <b/>
            <sz val="8"/>
            <rFont val="Arial"/>
            <family val="2"/>
          </rPr>
          <t>Comments that explain facts and judgments that
support each rating
(variable Candidate_Rating_Comments)</t>
        </r>
      </text>
    </comment>
    <comment ref="B17" authorId="0">
      <text>
        <r>
          <rPr>
            <b/>
            <sz val="8"/>
            <rFont val="Arial"/>
            <family val="2"/>
          </rPr>
          <t>A pair of text strings for each evaluation
criterion that express (1) what the criterion
means, and (2) what it does not mean
(variable Criteria_Description)</t>
        </r>
      </text>
    </comment>
    <comment ref="B19" authorId="0">
      <text>
        <r>
          <rPr>
            <b/>
            <sz val="8"/>
            <rFont val="Arial"/>
            <family val="2"/>
          </rPr>
          <t>The date on which candidate information was last
updated
(variable Date_Updated)</t>
        </r>
      </text>
    </comment>
    <comment ref="B21" authorId="0">
      <text>
        <r>
          <rPr>
            <b/>
            <sz val="8"/>
            <rFont val="Arial"/>
            <family val="2"/>
          </rPr>
          <t>A variable used in the intermediate computations.
Do not enter anything here.
(variable Dummy_Weights)</t>
        </r>
      </text>
    </comment>
    <comment ref="B23" authorId="0">
      <text>
        <r>
          <rPr>
            <b/>
            <sz val="8"/>
            <rFont val="Arial"/>
            <family val="2"/>
          </rPr>
          <t>Department with the open position
(variable Hiring_Department)</t>
        </r>
      </text>
    </comment>
    <comment ref="B25" authorId="0">
      <text>
        <r>
          <rPr>
            <b/>
            <sz val="8"/>
            <rFont val="Arial"/>
            <family val="2"/>
          </rPr>
          <t>Manager who is hiring for the open position
(variable Hiring_Manager)</t>
        </r>
      </text>
    </comment>
    <comment ref="B27" authorId="0">
      <text>
        <r>
          <rPr>
            <b/>
            <sz val="8"/>
            <rFont val="Arial"/>
            <family val="2"/>
          </rPr>
          <t>Job title of the open position
(variable Position_Title)</t>
        </r>
      </text>
    </comment>
    <comment ref="B29" authorId="0">
      <text>
        <r>
          <rPr>
            <b/>
            <sz val="8"/>
            <rFont val="Arial"/>
            <family val="2"/>
          </rPr>
          <t>Put a "1" in one of the job level cells to
indicate the level of reponsibility of the job, or
several positive numbers that add to 1. The
appplication will use the appropriate weights for
this position from the table of dummy weights.
(variable Position_Type)</t>
        </r>
      </text>
    </comment>
    <comment ref="B31" authorId="0">
      <text>
        <r>
          <rPr>
            <b/>
            <sz val="8"/>
            <rFont val="Arial"/>
            <family val="2"/>
          </rPr>
          <t>Probability that each candidate will accept if an
offer is made
(variable Probability_Accept)</t>
        </r>
      </text>
    </comment>
    <comment ref="B33" authorId="0">
      <text>
        <r>
          <rPr>
            <b/>
            <sz val="8"/>
            <rFont val="Arial"/>
            <family val="2"/>
          </rPr>
          <t>Example weights that show how weights of
evaluation criteria can change with the level of
responsiblity of positions. You can edit these if
you wish or leave them. 
(variable Weights_All_Jobs_Input)</t>
        </r>
      </text>
    </comment>
    <comment ref="B35" authorId="0">
      <text>
        <r>
          <rPr>
            <b/>
            <sz val="8"/>
            <rFont val="Arial"/>
            <family val="2"/>
          </rPr>
          <t>The weights you assigned to each evaluation
criterion for each job type, but normalized so the
sum of the weights over all criteriaa is 1 for
each job type
(variable Weights_All_Jobs_Normalized)</t>
        </r>
      </text>
    </comment>
    <comment ref="B37" authorId="0">
      <text>
        <r>
          <rPr>
            <b/>
            <sz val="8"/>
            <rFont val="Arial"/>
            <family val="2"/>
          </rPr>
          <t>If you want to use the weights in Dummy_Weights
and the Position_Type designation, then enter
nothing here. If you want to enter your own
weights for the evaluation criteria, do so here,
and the Dummy_Weights and Position_Type will no
longer affect the model. 
(variable Weights_Input)</t>
        </r>
      </text>
    </comment>
    <comment ref="B39" authorId="0">
      <text>
        <r>
          <rPr>
            <b/>
            <sz val="8"/>
            <rFont val="Arial"/>
            <family val="2"/>
          </rPr>
          <t>The weights you assigned to each evaluation
criterion, but normalized so the sum of all the
weights is 1
(variable Weights_Normalized)</t>
        </r>
      </text>
    </comment>
  </commentList>
</comments>
</file>

<file path=xl/comments13.xml><?xml version="1.0" encoding="utf-8"?>
<comments xmlns="http://schemas.openxmlformats.org/spreadsheetml/2006/main">
  <authors>
    <author>VISTA$</author>
  </authors>
  <commentList>
    <comment ref="A5" authorId="0">
      <text>
        <r>
          <rPr>
            <b/>
            <sz val="8"/>
            <rFont val="Arial"/>
            <family val="2"/>
          </rPr>
          <t>A variable used in the intermediate computations.
Do not enter anything here.
(variable Dummy_Weights)</t>
        </r>
      </text>
    </comment>
    <comment ref="A37" authorId="0">
      <text>
        <r>
          <rPr>
            <b/>
            <sz val="8"/>
            <rFont val="Arial"/>
            <family val="2"/>
          </rPr>
          <t>Quality points for each candidate, defined as the
weighted sum of ratings for a candidate
(variable Candidate_Quality_Points)</t>
        </r>
      </text>
    </comment>
  </commentList>
</comments>
</file>

<file path=xl/comments2.xml><?xml version="1.0" encoding="utf-8"?>
<comments xmlns="http://schemas.openxmlformats.org/spreadsheetml/2006/main">
  <authors>
    <author>VISTA$</author>
  </authors>
  <commentList>
    <comment ref="A8" authorId="0">
      <text>
        <r>
          <rPr>
            <b/>
            <sz val="8"/>
            <rFont val="Arial"/>
            <family val="2"/>
          </rPr>
          <t>The weights you assigned to each evaluation
criterion for each job type, but normalized so the
sum of the weights over all criteriaa is 1 for
each job type
(variable Weights_All_Jobs_Normalized)</t>
        </r>
      </text>
    </comment>
    <comment ref="A44" authorId="0">
      <text>
        <r>
          <rPr>
            <b/>
            <sz val="8"/>
            <rFont val="Arial"/>
            <family val="2"/>
          </rPr>
          <t>Example weights that show how weights of
evaluation criteria can change with the level of
responsiblity of positions. You can edit these if
you wish or leave them. 
(variable Weights_All_Jobs_Input)</t>
        </r>
      </text>
    </comment>
  </commentList>
</comments>
</file>

<file path=xl/comments3.xml><?xml version="1.0" encoding="utf-8"?>
<comments xmlns="http://schemas.openxmlformats.org/spreadsheetml/2006/main">
  <authors>
    <author>VISTA$</author>
  </authors>
  <commentList>
    <comment ref="A7" authorId="0">
      <text>
        <r>
          <rPr>
            <b/>
            <sz val="8"/>
            <rFont val="Arial"/>
            <family val="2"/>
          </rPr>
          <t>Job title of the open position
(variable Position_Title)</t>
        </r>
      </text>
    </comment>
    <comment ref="D7" authorId="0">
      <text>
        <r>
          <rPr>
            <b/>
            <sz val="8"/>
            <rFont val="Arial"/>
            <family val="2"/>
          </rPr>
          <t>Put a "1" in one of the job level cells to
indicate the level of reponsibility of the job, or
several positive numbers that add to 1. The
appplication will use the appropriate weights for
this position from the table of dummy weights.
(variable Position_Type)</t>
        </r>
      </text>
    </comment>
    <comment ref="A9" authorId="0">
      <text>
        <r>
          <rPr>
            <b/>
            <sz val="8"/>
            <rFont val="Arial"/>
            <family val="2"/>
          </rPr>
          <t>Manager who is hiring for the open position
(variable Hiring_Manager)</t>
        </r>
      </text>
    </comment>
    <comment ref="A11" authorId="0">
      <text>
        <r>
          <rPr>
            <b/>
            <sz val="8"/>
            <rFont val="Arial"/>
            <family val="2"/>
          </rPr>
          <t>Department with the open position
(variable Hiring_Department)</t>
        </r>
      </text>
    </comment>
    <comment ref="A18" authorId="0">
      <text>
        <r>
          <rPr>
            <b/>
            <sz val="8"/>
            <rFont val="Arial"/>
            <family val="2"/>
          </rPr>
          <t>If you want to use the weights in Dummy_Weights
and the Position_Type designation, then enter
nothing here. If you want to enter your own
weights for the evaluation criteria, do so here,
and the Dummy_Weights and Position_Type will no
longer affect the model. 
(variable Weights_Input)</t>
        </r>
      </text>
    </comment>
    <comment ref="D18" authorId="0">
      <text>
        <r>
          <rPr>
            <b/>
            <sz val="8"/>
            <rFont val="Arial"/>
            <family val="2"/>
          </rPr>
          <t>The weights you assigned to each evaluation
criterion, but normalized so the sum of all the
weights is 1
(variable Weights_Normalized)</t>
        </r>
      </text>
    </comment>
  </commentList>
</comments>
</file>

<file path=xl/comments4.xml><?xml version="1.0" encoding="utf-8"?>
<comments xmlns="http://schemas.openxmlformats.org/spreadsheetml/2006/main">
  <authors>
    <author>VISTA$</author>
  </authors>
  <commentList>
    <comment ref="A7" authorId="0">
      <text>
        <r>
          <rPr>
            <b/>
            <sz val="8"/>
            <rFont val="Arial"/>
            <family val="2"/>
          </rPr>
          <t>Probability that each candidate will accept if an
offer is made
(variable Probability_Accept)</t>
        </r>
      </text>
    </comment>
    <comment ref="D7" authorId="0">
      <text>
        <r>
          <rPr>
            <b/>
            <sz val="8"/>
            <rFont val="Arial"/>
            <family val="2"/>
          </rPr>
          <t>The date on which candidate information was last
updated
(variable Date_Updated)</t>
        </r>
      </text>
    </comment>
    <comment ref="A16" authorId="0">
      <text>
        <r>
          <rPr>
            <b/>
            <sz val="8"/>
            <rFont val="Arial"/>
            <family val="2"/>
          </rPr>
          <t>Ratings of each candidate for each evaluation
criterion
(variable Candidate_Detail_Ratings)</t>
        </r>
      </text>
    </comment>
    <comment ref="A51" authorId="0">
      <text>
        <r>
          <rPr>
            <b/>
            <sz val="8"/>
            <rFont val="Arial"/>
            <family val="2"/>
          </rPr>
          <t>Summary rating for each candidate, based on
ratings of each candidate on each evaluation
criterion
(variable Candidate_Detail_Ratings_Input)</t>
        </r>
      </text>
    </comment>
    <comment ref="F51" authorId="0">
      <text>
        <r>
          <rPr>
            <b/>
            <sz val="8"/>
            <rFont val="Arial"/>
            <family val="2"/>
          </rPr>
          <t>Comments that explain facts and judgments that
support each rating
(variable Candidate_Rating_Comments)</t>
        </r>
      </text>
    </comment>
  </commentList>
</comments>
</file>

<file path=xl/comments5.xml><?xml version="1.0" encoding="utf-8"?>
<comments xmlns="http://schemas.openxmlformats.org/spreadsheetml/2006/main">
  <authors>
    <author>VISTA$</author>
  </authors>
  <commentList>
    <comment ref="A5" authorId="0">
      <text>
        <r>
          <rPr>
            <b/>
            <sz val="8"/>
            <rFont val="Arial"/>
            <family val="2"/>
          </rPr>
          <t>These are the same ratings as in
Cand_Detail_Ratings_Input, but layed out
differently for display in worksheets.
(variable Cand_Summary_Rating)</t>
        </r>
      </text>
    </comment>
    <comment ref="C5" authorId="0">
      <text>
        <r>
          <rPr>
            <b/>
            <sz val="8"/>
            <rFont val="Arial"/>
            <family val="2"/>
          </rPr>
          <t>Probability that each candidate will accept if an
offer is made
(variable Probability_Accept)</t>
        </r>
      </text>
    </comment>
    <comment ref="E5" authorId="0">
      <text>
        <r>
          <rPr>
            <b/>
            <sz val="8"/>
            <rFont val="Arial"/>
            <family val="2"/>
          </rPr>
          <t>The date on which candidate information was last
updated
(variable Date_Updated)</t>
        </r>
      </text>
    </comment>
    <comment ref="A14" authorId="0">
      <text>
        <r>
          <rPr>
            <b/>
            <sz val="8"/>
            <rFont val="Arial"/>
            <family val="2"/>
          </rPr>
          <t>Ratings of each candidate for each evaluation
criterion
(variable Candidate_Detail_Ratings)</t>
        </r>
      </text>
    </comment>
  </commentList>
</comments>
</file>

<file path=xl/comments6.xml><?xml version="1.0" encoding="utf-8"?>
<comments xmlns="http://schemas.openxmlformats.org/spreadsheetml/2006/main">
  <authors>
    <author>VISTA$</author>
  </authors>
  <commentList>
    <comment ref="A7" authorId="0">
      <text>
        <r>
          <rPr>
            <b/>
            <sz val="8"/>
            <rFont val="Arial"/>
            <family val="2"/>
          </rPr>
          <t>Probability that each candidate will accept if an
offer is made
(variable Probability_Accept)</t>
        </r>
      </text>
    </comment>
    <comment ref="D7" authorId="0">
      <text>
        <r>
          <rPr>
            <b/>
            <sz val="8"/>
            <rFont val="Arial"/>
            <family val="2"/>
          </rPr>
          <t>The date on which candidate information was last
updated
(variable Date_Updated)</t>
        </r>
      </text>
    </comment>
    <comment ref="A9" authorId="0">
      <text>
        <r>
          <rPr>
            <b/>
            <sz val="8"/>
            <rFont val="Arial"/>
            <family val="2"/>
          </rPr>
          <t>Ratings of each candidate for each evaluation
criterion
(variable Candidate_Detail_Ratings)</t>
        </r>
      </text>
    </comment>
    <comment ref="A41" authorId="0">
      <text>
        <r>
          <rPr>
            <b/>
            <sz val="8"/>
            <rFont val="Arial"/>
            <family val="2"/>
          </rPr>
          <t>Comments that explain facts and judgments that
support each rating
(variable Candidate_Rating_Comments)</t>
        </r>
      </text>
    </comment>
  </commentList>
</comments>
</file>

<file path=xl/comments7.xml><?xml version="1.0" encoding="utf-8"?>
<comments xmlns="http://schemas.openxmlformats.org/spreadsheetml/2006/main">
  <authors>
    <author>VISTA$</author>
  </authors>
  <commentList>
    <comment ref="A7" authorId="0">
      <text>
        <r>
          <rPr>
            <b/>
            <sz val="8"/>
            <rFont val="Arial"/>
            <family val="2"/>
          </rPr>
          <t>Probability that each candidate will accept if an
offer is made
(variable Probability_Accept)</t>
        </r>
      </text>
    </comment>
    <comment ref="D7" authorId="0">
      <text>
        <r>
          <rPr>
            <b/>
            <sz val="8"/>
            <rFont val="Arial"/>
            <family val="2"/>
          </rPr>
          <t>The date on which candidate information was last
updated
(variable Date_Updated)</t>
        </r>
      </text>
    </comment>
    <comment ref="A9" authorId="0">
      <text>
        <r>
          <rPr>
            <b/>
            <sz val="8"/>
            <rFont val="Arial"/>
            <family val="2"/>
          </rPr>
          <t>Ratings of each candidate for each evaluation
criterion
(variable Candidate_Detail_Ratings)</t>
        </r>
      </text>
    </comment>
    <comment ref="A41" authorId="0">
      <text>
        <r>
          <rPr>
            <b/>
            <sz val="8"/>
            <rFont val="Arial"/>
            <family val="2"/>
          </rPr>
          <t>Comments that explain facts and judgments that
support each rating
(variable Candidate_Rating_Comments)</t>
        </r>
      </text>
    </comment>
  </commentList>
</comments>
</file>

<file path=xl/comments8.xml><?xml version="1.0" encoding="utf-8"?>
<comments xmlns="http://schemas.openxmlformats.org/spreadsheetml/2006/main">
  <authors>
    <author>VISTA$</author>
  </authors>
  <commentList>
    <comment ref="A7" authorId="0">
      <text>
        <r>
          <rPr>
            <b/>
            <sz val="8"/>
            <rFont val="Arial"/>
            <family val="2"/>
          </rPr>
          <t>Probability that each candidate will accept if an
offer is made
(variable Probability_Accept)</t>
        </r>
      </text>
    </comment>
    <comment ref="D7" authorId="0">
      <text>
        <r>
          <rPr>
            <b/>
            <sz val="8"/>
            <rFont val="Arial"/>
            <family val="2"/>
          </rPr>
          <t>The date on which candidate information was last
updated
(variable Date_Updated)</t>
        </r>
      </text>
    </comment>
    <comment ref="A9" authorId="0">
      <text>
        <r>
          <rPr>
            <b/>
            <sz val="8"/>
            <rFont val="Arial"/>
            <family val="2"/>
          </rPr>
          <t>Ratings of each candidate for each evaluation
criterion
(variable Candidate_Detail_Ratings)</t>
        </r>
      </text>
    </comment>
    <comment ref="A41" authorId="0">
      <text>
        <r>
          <rPr>
            <b/>
            <sz val="8"/>
            <rFont val="Arial"/>
            <family val="2"/>
          </rPr>
          <t>Comments that explain facts and judgments that
support each rating
(variable Candidate_Rating_Comments)</t>
        </r>
      </text>
    </comment>
  </commentList>
</comments>
</file>

<file path=xl/comments9.xml><?xml version="1.0" encoding="utf-8"?>
<comments xmlns="http://schemas.openxmlformats.org/spreadsheetml/2006/main">
  <authors>
    <author>VISTA$</author>
  </authors>
  <commentList>
    <comment ref="A7" authorId="0">
      <text>
        <r>
          <rPr>
            <b/>
            <sz val="8"/>
            <rFont val="Arial"/>
            <family val="2"/>
          </rPr>
          <t>Probability that each candidate will accept if an
offer is made
(variable Probability_Accept)</t>
        </r>
      </text>
    </comment>
    <comment ref="D7" authorId="0">
      <text>
        <r>
          <rPr>
            <b/>
            <sz val="8"/>
            <rFont val="Arial"/>
            <family val="2"/>
          </rPr>
          <t>The date on which candidate information was last
updated
(variable Date_Updated)</t>
        </r>
      </text>
    </comment>
    <comment ref="A9" authorId="0">
      <text>
        <r>
          <rPr>
            <b/>
            <sz val="8"/>
            <rFont val="Arial"/>
            <family val="2"/>
          </rPr>
          <t>Ratings of each candidate for each evaluation
criterion
(variable Candidate_Detail_Ratings)</t>
        </r>
      </text>
    </comment>
    <comment ref="A41" authorId="0">
      <text>
        <r>
          <rPr>
            <b/>
            <sz val="8"/>
            <rFont val="Arial"/>
            <family val="2"/>
          </rPr>
          <t>Comments that explain facts and judgments that
support each rating
(variable Candidate_Rating_Comments)</t>
        </r>
      </text>
    </comment>
  </commentList>
</comments>
</file>

<file path=xl/sharedStrings.xml><?xml version="1.0" encoding="utf-8"?>
<sst xmlns="http://schemas.openxmlformats.org/spreadsheetml/2006/main" count="307" uniqueCount="264">
  <si>
    <t>Criteria</t>
  </si>
  <si>
    <t xml:space="preserve">    Leadership</t>
  </si>
  <si>
    <t>sum(ranged("Job_Types", Dummy_Weights))</t>
  </si>
  <si>
    <t>Position_Type</t>
  </si>
  <si>
    <t>Job Scope</t>
  </si>
  <si>
    <t>Stan Laurel</t>
  </si>
  <si>
    <t>Focus on whether a candidate has adequate functional experience, without penalizing candidates with broader cross-functional experience.</t>
  </si>
  <si>
    <t>Quality Points</t>
  </si>
  <si>
    <t>Put a "1" in one of the job level cells to indicate the level of reponsibility of the job, or several positive numbers that add to 1. The appplication will use the appropriate weights for this position from the table of dummy weights.</t>
  </si>
  <si>
    <t xml:space="preserve">  Accomplishments</t>
  </si>
  <si>
    <t>Compensation should be only one factor in a candidate's motivation. Excessive focus on compensation can tip you off to weakness in teamwork and organizational culture. This insight is not an invitation to underpay people.</t>
  </si>
  <si>
    <t>Works well with Others</t>
  </si>
  <si>
    <t>Criteria_Description</t>
  </si>
  <si>
    <t>Weights_Input</t>
  </si>
  <si>
    <t>Hiring_Manager</t>
  </si>
  <si>
    <t>Total As</t>
  </si>
  <si>
    <t xml:space="preserve">    Forms_Own_Opinions</t>
  </si>
  <si>
    <t xml:space="preserve">  Experience</t>
  </si>
  <si>
    <t xml:space="preserve">    Accepts_Conflict_of_Ideas</t>
  </si>
  <si>
    <t>Job Types</t>
  </si>
  <si>
    <t>Comments</t>
  </si>
  <si>
    <t>Value originality as a key long-term nutrient of organizational health.</t>
  </si>
  <si>
    <t xml:space="preserve">    Job_Scope</t>
  </si>
  <si>
    <t>Summary Rating</t>
  </si>
  <si>
    <t>Job_Types, Criteria</t>
  </si>
  <si>
    <t>Basic cognitive intelligence means the ability to process concepts and abstractions, to learn from concepts without having to see concrete physical instances (though specific instances always help).</t>
  </si>
  <si>
    <t>Candidate_Detail_Ratings_Input*Weights_Normalized</t>
  </si>
  <si>
    <t>Industry</t>
  </si>
  <si>
    <t>Susan</t>
  </si>
  <si>
    <t xml:space="preserve">  Executive</t>
  </si>
  <si>
    <t>Dummy_Weights</t>
  </si>
  <si>
    <t>Education - Breadth</t>
  </si>
  <si>
    <t>Job Progression</t>
  </si>
  <si>
    <t>A common mistake is to reduce ethics to mean not stealing from the cash register or 'cooking the books'. For an excellent summary of the impact of a strong social contract on economic performance, see 'Trust' by Francis Fukuyama (1995).</t>
  </si>
  <si>
    <t xml:space="preserve">    Cognitive_Ability</t>
  </si>
  <si>
    <t>Display Item As</t>
  </si>
  <si>
    <t>Probability that each candidate will accept if an offer is made</t>
  </si>
  <si>
    <t>Candidate_Quality_Points/Weights_Normalized</t>
  </si>
  <si>
    <t>Location</t>
  </si>
  <si>
    <t>Functional Focus</t>
  </si>
  <si>
    <t>Sense of Fairness</t>
  </si>
  <si>
    <t>Some continuous upward progression of responsibilities.</t>
  </si>
  <si>
    <t>A hierarchical list of criteria on which the candidates are evaluated</t>
  </si>
  <si>
    <t>Participates in or instigates conflicts of ideas about what is good for the business while damping down personal conflicts. For the role of conflict of ideas in organizations, see 'The Managerial Mystique,' by Abraham Zaleznik (1989).</t>
  </si>
  <si>
    <t>The weights you assigned to each evaluation criterion, but normalized so the sum of all the weights is 1</t>
  </si>
  <si>
    <t>Considers valid criticism and takes to heart the truth in it. Works to improve performance.</t>
  </si>
  <si>
    <t>Has a strong grasp of the social contract between people and within organizations. Takes responsibility for the welfare of others in appropriate circumstances.</t>
  </si>
  <si>
    <t xml:space="preserve">    Original_Contributions</t>
  </si>
  <si>
    <t>Leadership means helping other people to fulfill their own needs through helping the organization meet its needs.</t>
  </si>
  <si>
    <t>Mark a candidate down for conflicts between people if he is primarily responsible. Mark a candidate upward for conflicts of ideas concerning what is good for the business (especially if the ideas were right); and for job frictions over valid ethical issues.</t>
  </si>
  <si>
    <t>Accepts Conflict of Ideas</t>
  </si>
  <si>
    <t>Fosters cooperative attitudes in work relationships.</t>
  </si>
  <si>
    <t>General Weights (&gt;=0)</t>
  </si>
  <si>
    <t>Karen</t>
  </si>
  <si>
    <t>Marketing</t>
  </si>
  <si>
    <t>Mark people down for discouraging civil discourse about disagreements that impairs building consensus for the best ideas. The evaluator must distinguish conflicts of ideas (often to be encouraged) from conflicts between people (always to be discouraged).</t>
  </si>
  <si>
    <t>Indovidual Contributor</t>
  </si>
  <si>
    <t>Candidate Detail Ratings</t>
  </si>
  <si>
    <t>Hiring Department</t>
  </si>
  <si>
    <t>The date on which candidate information was last updated</t>
  </si>
  <si>
    <t xml:space="preserve">  Indovidual_Contributor</t>
  </si>
  <si>
    <t>Dimension (item)</t>
  </si>
  <si>
    <t>Candidate_Rating_Comments</t>
  </si>
  <si>
    <t xml:space="preserve">    Manages_Conflict_of_People</t>
  </si>
  <si>
    <t>Variable</t>
  </si>
  <si>
    <t xml:space="preserve">  Entry_Level</t>
  </si>
  <si>
    <t>Position_Title</t>
  </si>
  <si>
    <t xml:space="preserve">  Functional_Head</t>
  </si>
  <si>
    <t xml:space="preserve">  Armand</t>
  </si>
  <si>
    <t>Quality points for each candidate, defined as the weighted sum of ratings for a candidate</t>
  </si>
  <si>
    <t xml:space="preserve">  Susan</t>
  </si>
  <si>
    <t>Avoiding a move is usually a positive factor for the candidate and family, and for relocation costs.</t>
  </si>
  <si>
    <t>Ratings of each candidate for each evaluation criterion</t>
  </si>
  <si>
    <t>Manages Conflict of People</t>
  </si>
  <si>
    <t xml:space="preserve">    Functional_Breadth</t>
  </si>
  <si>
    <t>Last Updated</t>
  </si>
  <si>
    <t>Hiring Manager</t>
  </si>
  <si>
    <t>Inside/Outside Candidate</t>
  </si>
  <si>
    <t>When conflict between people arises, try to determine who is primarily responsible. Do not mark down candidates at whom conflict is directed becuase of someone else's policy disagreements, unwillingness to discuss ideas, or personal dislikes.</t>
  </si>
  <si>
    <t>Subtotal</t>
  </si>
  <si>
    <t>Comments that explain facts and judgments that support each rating</t>
  </si>
  <si>
    <t>Alternatives</t>
  </si>
  <si>
    <t>Dimension Index</t>
  </si>
  <si>
    <t xml:space="preserve">Example weights that show how weights of evaluation criteria can change with the level of responsiblity of positions. You can edit these if you wish or leave them. </t>
  </si>
  <si>
    <t>Ratings</t>
  </si>
  <si>
    <t>Candidates, Criteria</t>
  </si>
  <si>
    <t>Do not overrate importance of job scope for specialist positions. Decide whether this position needs a 'hedghog' (focused specialist) or a 'fox' (clever generalist).</t>
  </si>
  <si>
    <t>Zelda</t>
  </si>
  <si>
    <t>Original Contributions</t>
  </si>
  <si>
    <t>Candidate_Detail_Ratings</t>
  </si>
  <si>
    <t>ifm(dimitemnum("Job_Types")=1, 1, 0)</t>
  </si>
  <si>
    <t>Level As</t>
  </si>
  <si>
    <t>Display As</t>
  </si>
  <si>
    <t>Date_Updated</t>
  </si>
  <si>
    <t>Probability Accept</t>
  </si>
  <si>
    <t xml:space="preserve">  Zelda</t>
  </si>
  <si>
    <t xml:space="preserve">    Accepts_Valid_Criticism</t>
  </si>
  <si>
    <t>For positions with broad scope, broader experience outside the industry is likely to have its own benefits.</t>
  </si>
  <si>
    <t>Previous positions had scope of responsibility and control that prepares them for the open position. Need not match scope of the current position.</t>
  </si>
  <si>
    <t xml:space="preserve">    Assigned_Contributions</t>
  </si>
  <si>
    <t>Has made contributions not anticipated in objectives, that are based in innovative approaches to situations. More important in jobs such as design engineering and R&amp;D, where innovation can trump meeting expectations.</t>
  </si>
  <si>
    <t>For key positions, location decrease in importance compared to candidate qualifications.</t>
  </si>
  <si>
    <t>Roll-up:</t>
  </si>
  <si>
    <t xml:space="preserve">  Manager</t>
  </si>
  <si>
    <t>Education - Professional</t>
  </si>
  <si>
    <t>Forms Own Opinions</t>
  </si>
  <si>
    <t>Professional</t>
  </si>
  <si>
    <t>Experience</t>
  </si>
  <si>
    <t>A common organizational mistake is to throw low-quality criticism at people to keep them on their toes. Do not mistake resistance to this organizational behavior as resistance to criticism. If your organization does this, fix it.</t>
  </si>
  <si>
    <t>Weights_All_Jobs_Input</t>
  </si>
  <si>
    <t xml:space="preserve">  Professional</t>
  </si>
  <si>
    <t>Executive</t>
  </si>
  <si>
    <t xml:space="preserve">If you want to use the weights in Dummy_Weights and the Position_Type designation, then enter nothing here. If you want to enter your own weights for the evaluation criteria, do so here, and the Dummy_Weights and Position_Type will no longer affect the model. </t>
  </si>
  <si>
    <t>Decide whether to prefer inside or outside candidates. Promoting inside candidates can strengthen the culture and raise morale. Outside candidates may bring more fresh perspectives or help dilute negative attitudes.</t>
  </si>
  <si>
    <t>Candidates</t>
  </si>
  <si>
    <t xml:space="preserve">    Works_well_with_Others</t>
  </si>
  <si>
    <t>Functional Breadth</t>
  </si>
  <si>
    <t>Accomplishments</t>
  </si>
  <si>
    <t>Dummy Weights</t>
  </si>
  <si>
    <t>Leadership does not mean getting along with everyone; or dominating a group with a strong personality; or helping colleagues get what they want at the expense of the organization.</t>
  </si>
  <si>
    <t>Weights_Input/Weights_Input["Criteria"]</t>
  </si>
  <si>
    <t>Compensation</t>
  </si>
  <si>
    <t>These are the same ratings as in Cand_Detail_Ratings_Input, but layed out differently for display in worksheets.</t>
  </si>
  <si>
    <t>Display Label</t>
  </si>
  <si>
    <t>Entry Level</t>
  </si>
  <si>
    <t>George</t>
  </si>
  <si>
    <t>Weights_All_Jobs_Normalized</t>
  </si>
  <si>
    <t>The weights you assigned to each evaluation criterion for each job type, but normalized so the sum of the weights over all criteriaa is 1 for each job type</t>
  </si>
  <si>
    <t>Avoids conflicts due to interpersonal factors. Tries to damp down interpersonal conflicts around him/her.</t>
  </si>
  <si>
    <t xml:space="preserve">    Education___Breadth</t>
  </si>
  <si>
    <t>Weights_Normalized*Candidate_Detail_Ratings_Input</t>
  </si>
  <si>
    <t xml:space="preserve">  Team_Style</t>
  </si>
  <si>
    <t>Position Type (one 1, others 0)</t>
  </si>
  <si>
    <t>Candidate_Quality_Points</t>
  </si>
  <si>
    <t>Armand</t>
  </si>
  <si>
    <t>Experience in related industries confers familiarity with key issues in our industry.</t>
  </si>
  <si>
    <t>Position_Type*Weights_All_Jobs_Input</t>
  </si>
  <si>
    <t>Hiring_Department</t>
  </si>
  <si>
    <t>Weights_Normalized</t>
  </si>
  <si>
    <t>Avoid undervaluing a broadly educated person as not serious about his job.</t>
  </si>
  <si>
    <t>Marketing Manager</t>
  </si>
  <si>
    <t>Take care not to exclude candidates who show irregular career progression because of ethical or personality conflicts. Former employers are as likely as the candidate to be the primary problem, unless you know the details of a situation.</t>
  </si>
  <si>
    <t>Do you know of a few truly outstanding contributions the candidate has made?</t>
  </si>
  <si>
    <t>Experience in functions outside primary functional area. Tends to improve understanding of how functions differ in culture and goals, and how they work together. Particularly valuable for functional head and executive positions.</t>
  </si>
  <si>
    <t>Relevant functional experience confers deep grasp of issues in this functional area of the open position. Particularly important for functional heads.</t>
  </si>
  <si>
    <t>Performs assigned tasks well, delivers reliable, high quality results. Critical in operational jobs where performance on regular tasks is crucial.</t>
  </si>
  <si>
    <t>Data:</t>
  </si>
  <si>
    <t>Criteria, Candidates</t>
  </si>
  <si>
    <t>Summary rating for each candidate, based on ratings of each candidate on each evaluation criterion</t>
  </si>
  <si>
    <t>Outstanding Contributions</t>
  </si>
  <si>
    <t>Manager who is hiring for the open position</t>
  </si>
  <si>
    <t xml:space="preserve">  Tom</t>
  </si>
  <si>
    <t>Position Title</t>
  </si>
  <si>
    <t xml:space="preserve">    Outstanding_Contributions</t>
  </si>
  <si>
    <t>Total</t>
  </si>
  <si>
    <t>Accepts Valid Criticism</t>
  </si>
  <si>
    <t>Department with the open position</t>
  </si>
  <si>
    <t>Cognitive Ability</t>
  </si>
  <si>
    <t>Cand_Summary_Rating</t>
  </si>
  <si>
    <t>Basic Competencies</t>
  </si>
  <si>
    <t xml:space="preserve">    Job_Progression</t>
  </si>
  <si>
    <t>Try to determine whether holders of advanced degrees received training in a skill, or developed broad thinking and problem solving skills, or both. Avoid the 'Joe Sixpack' fallacy of favoring a regular guy over someone with uncommon skills.</t>
  </si>
  <si>
    <t>A variable used in the intermediate computations. Do not enter anything here.</t>
  </si>
  <si>
    <t xml:space="preserve">    Industry</t>
  </si>
  <si>
    <t>Weights_All_Jobs_Input/Weights_All_Jobs_Input["Criteria"]</t>
  </si>
  <si>
    <t>Job title of the open position</t>
  </si>
  <si>
    <t>Formula / Data</t>
  </si>
  <si>
    <t xml:space="preserve">    Functional_Focus</t>
  </si>
  <si>
    <t xml:space="preserve">    Education___Professional</t>
  </si>
  <si>
    <t>All people consider what respected associates think when forming their own opinions. When this behavior takes the place of people's examination of their own ideas and values, it can deeply harm the organization.</t>
  </si>
  <si>
    <t>Tom</t>
  </si>
  <si>
    <t>Manager</t>
  </si>
  <si>
    <t>A pair of text strings for each evaluation criterion that express (1) what the criterion means, and (2) what it does not mean</t>
  </si>
  <si>
    <t xml:space="preserve">  Location</t>
  </si>
  <si>
    <t>Criteria 2</t>
  </si>
  <si>
    <t xml:space="preserve">    Inside_Outside_Candidate</t>
  </si>
  <si>
    <t xml:space="preserve">  Basic_Competencies</t>
  </si>
  <si>
    <t>Education directly related to job skills, such as M.B.A, engineering or accounting degrees</t>
  </si>
  <si>
    <t>Team Style</t>
  </si>
  <si>
    <t>Candidate expects a suitable compensation as measured by a combination of his/her contributions and opportunity costs, and going compensation rates.</t>
  </si>
  <si>
    <t>Normalized Weights</t>
  </si>
  <si>
    <t>Comment</t>
  </si>
  <si>
    <t>Leadership</t>
  </si>
  <si>
    <t>Broader education in liberal arts, social sciences, engineering, natural science. Tends to add perspective.</t>
  </si>
  <si>
    <t>Candidate_Detail_Ratings_Input</t>
  </si>
  <si>
    <t>Input Weights (&gt;=0)</t>
  </si>
  <si>
    <t>Job_Types</t>
  </si>
  <si>
    <t>Functional Head</t>
  </si>
  <si>
    <t>Criteria, Job_Types</t>
  </si>
  <si>
    <t xml:space="preserve">    Sense_of_Fairness</t>
  </si>
  <si>
    <t>A list of levels of responsibility that affect the relative weights of the different evaluation criteria</t>
  </si>
  <si>
    <t>Job Type</t>
  </si>
  <si>
    <t xml:space="preserve">  Compensation</t>
  </si>
  <si>
    <t>General Normalized Weights</t>
  </si>
  <si>
    <t xml:space="preserve">  Karen</t>
  </si>
  <si>
    <t>Probability_Accept</t>
  </si>
  <si>
    <t>Assigned Contributions</t>
  </si>
  <si>
    <t>Criteria Description</t>
  </si>
  <si>
    <t xml:space="preserve">  George</t>
  </si>
  <si>
    <t>A list of candidates for the open position</t>
  </si>
  <si>
    <t>Evaluation and Ranking of Candidates for Employment</t>
  </si>
  <si>
    <t>You can customize this template by filling in a simple form, without editing a spreadsheet.</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</si>
  <si>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</si>
  <si>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</si>
  <si>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</si>
  <si>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</si>
  <si>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</si>
  <si>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</si>
  <si>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</si>
  <si>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</si>
  <si>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</si>
  <si>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</si>
  <si>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</si>
  <si>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</si>
  <si>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</si>
  <si>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</si>
  <si>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</si>
  <si>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Description of the Model</t>
  </si>
  <si>
    <t>This application tracks and evaluates candidates for an open employment position using your evaluation criteria, criterion weights, and your ratings for each candidate on each criterion. It is particularly useful for one person who is interviewing many candidates as a compact way to organize your assessments of the candidates.</t>
  </si>
  <si>
    <t>Inputs to the model include: (You can edit inputs in the darker blue cells in the workbook.)</t>
  </si>
  <si>
    <t>• A specification of the open position (Position_Title, Position_Type, Hiring_Manager, Hiring_Department)</t>
  </si>
  <si>
    <t>• A list of candidates (Candidate_Name)</t>
  </si>
  <si>
    <t xml:space="preserve">• A weighting factor for each evaluation criterion for the open position. </t>
  </si>
  <si>
    <t>– The weights are the same for all candidates.</t>
  </si>
  <si>
    <t>– The application includes suggested evaluation weights for five types of positions (Weights_All_Jobs_Input).
   You can use a blend of these weights or override the suggested weights by entering your own weights.</t>
  </si>
  <si>
    <t>• A quantitative rating of each employment candidate for each decision criterion (Candidate_Detail_Ratings)</t>
  </si>
  <si>
    <t>We encourage you to ener rating comments (on worksheet "Inputs - Candidates") to provide background information on the ratings. These will help communicate the rationales behind ratings and build consensus.</t>
  </si>
  <si>
    <t>As you explore the model, we suggest that you</t>
  </si>
  <si>
    <t>Before using this application, see the note "How to use this application" below.</t>
  </si>
  <si>
    <t>Application Note: How to Use this Application</t>
  </si>
  <si>
    <t>Some people have an uncanny ability to pick good performers. However research shows that subjective opinions from personal interviews in general do less well than many objective measures of performance for decisions regarding employment, school admissions, and promotion, when follow-up studies compare actual results.</t>
  </si>
  <si>
    <t>More generally, people do a reasonably good job of evaluating one performance dimension at a time; but they are much less effective at integrating several performance criteria. This conclusion holds across many if not all domains of human decision-making.</t>
  </si>
  <si>
    <t>A cautionary note: Weighted linear decision models can can do more harm than good if the numbers dominate over human judgment. Make sure that people remain in control of the evaluation criteria, weights and ratings, and that the subtle judgments behind the ratings are retained.</t>
  </si>
  <si>
    <t>For a summary of research on how (and how effectively) people make decisions, see 'Rational Choice in an Uncertain World' by Reid Hastie and Robyn M. Dawes (2001). Hastie and Dawes recommend replacing subjective integration of multiple decision criteria with weighted linear models of the general type used in this application.</t>
  </si>
  <si>
    <t>Technical Notes</t>
  </si>
  <si>
    <t>This application gives you two alternate ways to enter weights for the evaluation criteria.</t>
  </si>
  <si>
    <t>– The simplest way to do this is to put a '1' in one of the cells and '0's in the other cells. This specifies that
   the open position fits one of the job types provided.</t>
  </si>
  <si>
    <t>– You can blend the job types by inserting non-negative numbers that add to 1. For example, you can use
   this method to represent an open position that is part professional contributor and part manager.</t>
  </si>
  <si>
    <t>– You can edit the criteria weights in variable "General Weights" on worksheet "Rating System". That is,
   you don't need to use the sample weights that come in the application.</t>
  </si>
  <si>
    <t>The key results are displayed on worksheet "Ratings Summary."</t>
  </si>
  <si>
    <t>• You can enter weights for evaluation criteria directly into the variable  "Input Weights" on worksheet
   "Open Position". This overrides the system that specifieds criteria weights by position type.</t>
  </si>
  <si>
    <t>• Specify the position type in variable "Position Type" on worksheet "Open Position".  This selects a scope
   of responsibility for the position.</t>
  </si>
  <si>
    <t>The Standard Version may not include all the features listed.</t>
  </si>
  <si>
    <t>Explore our customized templates.</t>
  </si>
  <si>
    <t>Learn more about consulting services.</t>
  </si>
  <si>
    <t>FinModel provides you with customized templates in three ways.</t>
  </si>
  <si>
    <t>• FinModel Excel templates are easier to understand. (Click on "+" for more information.)</t>
  </si>
  <si>
    <t>− Worksheet "Formulas" expresses the entire model with named variables and symbolic formulas. Although
   the symbolic formulas are not executable in Excel, they are what the model is made from in FinModel.</t>
  </si>
  <si>
    <t>− You never need to read inscrutable cell formulas to understand a FinModel customized template.</t>
  </si>
  <si>
    <t>2. If you want more customizations, retain FinModel Software to build them for you.</t>
  </si>
  <si>
    <t>• FinModel technology enables us to offer you more value for your consulting dollar.</t>
  </si>
  <si>
    <t>3. Use the FinModel Authoring Environment to build and customize your spreadsheet models.</t>
  </si>
  <si>
    <t>The FinModel Authoring Environment is a SaaS application for developing and maintaining business models and delivering them in conventional spreadsheets.</t>
  </si>
  <si>
    <t>Click "+" to learn more about FinModel technology that makes customized template possible.</t>
  </si>
  <si>
    <t>This Excel workbook was generated using FinModel, a revolutionary new spreadsheet technology. FinModel allows you to develop business models using readable formulas, while avoiding the details of cell addresses and hard-to-change sheet layouts. The end result is a conventional Excel workbook just like this one. We built FinModel because we believe that spreadsheets are a great way of communicating results but we think it's just too hard to use them to develop reliable, maintainable, expressive and collaborative models.</t>
  </si>
  <si>
    <t>You'll get a glimpse of FinModel's advantages when you take a look at the "Formulas" tab and realize how few separate, readable formulas are needed to produce all of the other worksheets. In addition to formulas, FinModel knows about the "dimensions" in your model (e.g., products, locations, departments) as well as the time series that you're using (e.g., 5 years in quarters.) FinModel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</si>
  <si>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FinModel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</si>
  <si>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FinModel and we'd like to hear about your needs for templates and models.</t>
  </si>
  <si>
    <t>• A list of criteria for evaluating the job opportunities (in the FinModel dimension "Criteria")</t>
  </si>
  <si>
    <t>• Read some of the Excel comments that are attached to Analysis Variables throughout the workbook.
  These comments also appear in FinModel in convenient places.</t>
  </si>
  <si>
    <t>• View worksheet "Formulas" which shows the named variables and symbolic formulas of the model
   in a compact and readable form. The symbolic formulas are not active in this Excel workbook, but they
   give you some idea how the model works, and how it looks in FinModel.</t>
  </si>
  <si>
    <t>Please visit our website at www.finmodel.at.ua</t>
  </si>
  <si>
    <t>Please visit our website at www.sites.google.com/site/bpogroupfinance</t>
  </si>
  <si>
    <t>or contact us at BPO.infosource@gmail.com</t>
  </si>
</sst>
</file>

<file path=xl/styles.xml><?xml version="1.0" encoding="utf-8"?>
<styleSheet xmlns="http://schemas.openxmlformats.org/spreadsheetml/2006/main">
  <numFmts count="8">
    <numFmt numFmtId="6" formatCode="&quot;$&quot;#,##0_);[Red]\(&quot;$&quot;#,##0\)"/>
    <numFmt numFmtId="8" formatCode="&quot;$&quot;#,##0.00_);[Red]\(&quot;$&quot;#,##0.00\)"/>
    <numFmt numFmtId="164" formatCode="#,##0.0%"/>
    <numFmt numFmtId="165" formatCode="#,##0.0"/>
    <numFmt numFmtId="166" formatCode="#,##0%"/>
    <numFmt numFmtId="167" formatCode="&quot;$&quot;#,##0.000_);[Red]\(&quot;$&quot;#,##0.000\)"/>
    <numFmt numFmtId="168" formatCode="&quot;$&quot;#,##0.0_);[Red]\(&quot;$&quot;#,##0.0\)"/>
    <numFmt numFmtId="169" formatCode="#,##0.000"/>
  </numFmts>
  <fonts count="18">
    <font>
      <sz val="10"/>
      <name val="Arial"/>
      <family val="2"/>
    </font>
    <font>
      <sz val="10"/>
      <name val="Arial"/>
      <family val="2"/>
    </font>
    <font>
      <b/>
      <sz val="10"/>
      <color indexed="8"/>
      <name val="Arial"/>
      <family val="2"/>
    </font>
    <font>
      <sz val="8"/>
      <color indexed="8"/>
      <name val="Arial"/>
      <family val="2"/>
    </font>
    <font>
      <b/>
      <u/>
      <sz val="9"/>
      <color indexed="8"/>
      <name val="Arial"/>
      <family val="2"/>
    </font>
    <font>
      <b/>
      <sz val="8"/>
      <color indexed="8"/>
      <name val="Arial"/>
      <family val="2"/>
    </font>
    <font>
      <b/>
      <i/>
      <sz val="8"/>
      <color indexed="8"/>
      <name val="Arial"/>
      <family val="2"/>
    </font>
    <font>
      <i/>
      <sz val="8"/>
      <color indexed="8"/>
      <name val="Arial"/>
      <family val="2"/>
    </font>
    <font>
      <b/>
      <sz val="8"/>
      <name val="Arial"/>
      <family val="2"/>
    </font>
    <font>
      <b/>
      <sz val="12"/>
      <name val="Arial"/>
      <family val="2"/>
    </font>
    <font>
      <b/>
      <i/>
      <sz val="10"/>
      <name val="Arial"/>
      <family val="2"/>
    </font>
    <font>
      <b/>
      <sz val="10"/>
      <name val="Arial"/>
      <family val="2"/>
    </font>
    <font>
      <b/>
      <sz val="11"/>
      <name val="Arial"/>
      <family val="2"/>
    </font>
    <font>
      <sz val="10"/>
      <name val="Times New Roman"/>
      <family val="1"/>
    </font>
    <font>
      <sz val="10"/>
      <name val="Calibri"/>
      <family val="2"/>
    </font>
    <font>
      <b/>
      <sz val="14"/>
      <name val="Arial"/>
      <family val="2"/>
    </font>
    <font>
      <u/>
      <sz val="10"/>
      <color theme="10"/>
      <name val="Arial"/>
      <family val="2"/>
    </font>
    <font>
      <b/>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0"/>
        <bgColor indexed="64"/>
      </patternFill>
    </fill>
    <fill>
      <patternFill patternType="solid">
        <fgColor indexed="31"/>
        <bgColor indexed="64"/>
      </patternFill>
    </fill>
    <fill>
      <patternFill patternType="solid">
        <fgColor indexed="32"/>
        <bgColor indexed="64"/>
      </patternFill>
    </fill>
    <fill>
      <patternFill patternType="solid">
        <fgColor rgb="FFCCCCFF"/>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94">
    <xf numFmtId="0" fontId="0" fillId="0" borderId="0">
      <alignment vertical="center"/>
    </xf>
    <xf numFmtId="0" fontId="16" fillId="0" borderId="0" applyNumberFormat="0" applyFill="0" applyBorder="0" applyAlignment="0" applyProtection="0">
      <alignment vertical="top"/>
      <protection locked="0"/>
    </xf>
    <xf numFmtId="0" fontId="2" fillId="2" borderId="0" applyBorder="0">
      <alignment vertical="top"/>
    </xf>
    <xf numFmtId="0" fontId="3" fillId="2" borderId="0" applyBorder="0">
      <alignment vertical="top"/>
    </xf>
    <xf numFmtId="0" fontId="4" fillId="2" borderId="0" applyBorder="0">
      <alignment vertical="top"/>
    </xf>
    <xf numFmtId="0" fontId="5" fillId="3" borderId="1">
      <alignment vertical="top"/>
    </xf>
    <xf numFmtId="0" fontId="5" fillId="4" borderId="1">
      <alignment horizontal="left" vertical="top"/>
    </xf>
    <xf numFmtId="0" fontId="6" fillId="3" borderId="2">
      <alignment vertical="top"/>
    </xf>
    <xf numFmtId="0" fontId="6" fillId="4" borderId="2">
      <alignment horizontal="left" vertical="top"/>
    </xf>
    <xf numFmtId="0" fontId="7" fillId="3" borderId="2">
      <alignment vertical="top"/>
    </xf>
    <xf numFmtId="0" fontId="5" fillId="5" borderId="2">
      <alignment horizontal="left" vertical="top"/>
      <protection locked="0"/>
    </xf>
    <xf numFmtId="0" fontId="6" fillId="5" borderId="2">
      <alignment horizontal="left" vertical="top"/>
      <protection locked="0"/>
    </xf>
    <xf numFmtId="0" fontId="6" fillId="3" borderId="3">
      <alignment vertical="top"/>
    </xf>
    <xf numFmtId="0" fontId="6" fillId="5" borderId="3">
      <alignment horizontal="left" vertical="top"/>
      <protection locked="0"/>
    </xf>
    <xf numFmtId="0" fontId="5" fillId="3" borderId="4">
      <alignment horizontal="center" vertical="top"/>
    </xf>
    <xf numFmtId="0" fontId="5" fillId="3" borderId="5">
      <alignment horizontal="center" vertical="top"/>
    </xf>
    <xf numFmtId="0" fontId="5" fillId="3" borderId="6">
      <alignment horizontal="center" vertical="top"/>
    </xf>
    <xf numFmtId="164" fontId="5" fillId="4" borderId="7">
      <alignment horizontal="right" vertical="top"/>
    </xf>
    <xf numFmtId="164" fontId="5" fillId="4" borderId="8">
      <alignment horizontal="right" vertical="top"/>
    </xf>
    <xf numFmtId="164" fontId="6" fillId="4" borderId="0" applyBorder="0">
      <alignment horizontal="right" vertical="top"/>
    </xf>
    <xf numFmtId="164" fontId="6" fillId="4" borderId="9">
      <alignment horizontal="right" vertical="top"/>
    </xf>
    <xf numFmtId="164" fontId="3" fillId="4" borderId="0" applyBorder="0">
      <alignment horizontal="right" vertical="top"/>
    </xf>
    <xf numFmtId="164" fontId="3" fillId="4" borderId="9">
      <alignment horizontal="right" vertical="top"/>
    </xf>
    <xf numFmtId="0" fontId="5" fillId="3" borderId="3">
      <alignment vertical="top"/>
    </xf>
    <xf numFmtId="164" fontId="5" fillId="4" borderId="10">
      <alignment horizontal="right" vertical="top"/>
    </xf>
    <xf numFmtId="164" fontId="5" fillId="4" borderId="11">
      <alignment horizontal="right" vertical="top"/>
    </xf>
    <xf numFmtId="3" fontId="5" fillId="4" borderId="7">
      <alignment horizontal="right" vertical="top"/>
    </xf>
    <xf numFmtId="3" fontId="5" fillId="4" borderId="8">
      <alignment horizontal="right" vertical="top"/>
    </xf>
    <xf numFmtId="3" fontId="6" fillId="4" borderId="0" applyBorder="0">
      <alignment horizontal="right" vertical="top"/>
    </xf>
    <xf numFmtId="3" fontId="6" fillId="4" borderId="9">
      <alignment horizontal="right" vertical="top"/>
    </xf>
    <xf numFmtId="3" fontId="3" fillId="5" borderId="0" applyBorder="0">
      <alignment horizontal="right" vertical="top"/>
      <protection locked="0"/>
    </xf>
    <xf numFmtId="3" fontId="3" fillId="5" borderId="9">
      <alignment horizontal="right" vertical="top"/>
      <protection locked="0"/>
    </xf>
    <xf numFmtId="3" fontId="6" fillId="5" borderId="0" applyBorder="0">
      <alignment horizontal="right" vertical="top"/>
      <protection locked="0"/>
    </xf>
    <xf numFmtId="3" fontId="6" fillId="5" borderId="9">
      <alignment horizontal="right" vertical="top"/>
      <protection locked="0"/>
    </xf>
    <xf numFmtId="3" fontId="5" fillId="4" borderId="10">
      <alignment horizontal="right" vertical="top"/>
    </xf>
    <xf numFmtId="3" fontId="5" fillId="4" borderId="11">
      <alignment horizontal="right" vertical="top"/>
    </xf>
    <xf numFmtId="0" fontId="5" fillId="3" borderId="12">
      <alignment vertical="top"/>
    </xf>
    <xf numFmtId="0" fontId="5" fillId="5" borderId="12">
      <alignment horizontal="left" vertical="top"/>
      <protection locked="0"/>
    </xf>
    <xf numFmtId="165" fontId="5" fillId="4" borderId="1">
      <alignment horizontal="right" vertical="top"/>
    </xf>
    <xf numFmtId="165" fontId="5" fillId="5" borderId="2">
      <alignment horizontal="right" vertical="top"/>
      <protection locked="0"/>
    </xf>
    <xf numFmtId="165" fontId="5" fillId="5" borderId="3">
      <alignment horizontal="right" vertical="top"/>
      <protection locked="0"/>
    </xf>
    <xf numFmtId="165" fontId="6" fillId="4" borderId="2">
      <alignment horizontal="right" vertical="top"/>
    </xf>
    <xf numFmtId="165" fontId="6" fillId="5" borderId="2">
      <alignment horizontal="right" vertical="top"/>
      <protection locked="0"/>
    </xf>
    <xf numFmtId="165" fontId="5" fillId="4" borderId="3">
      <alignment horizontal="right" vertical="top"/>
    </xf>
    <xf numFmtId="164" fontId="5" fillId="4" borderId="1">
      <alignment horizontal="right" vertical="top"/>
    </xf>
    <xf numFmtId="164" fontId="6" fillId="4" borderId="2">
      <alignment horizontal="right" vertical="top"/>
    </xf>
    <xf numFmtId="164" fontId="5" fillId="4" borderId="2">
      <alignment horizontal="right" vertical="top"/>
    </xf>
    <xf numFmtId="164" fontId="5" fillId="4" borderId="3">
      <alignment horizontal="right" vertical="top"/>
    </xf>
    <xf numFmtId="166" fontId="5" fillId="4" borderId="1">
      <alignment horizontal="right" vertical="top"/>
    </xf>
    <xf numFmtId="166" fontId="6" fillId="5" borderId="2">
      <alignment horizontal="right" vertical="top"/>
      <protection locked="0"/>
    </xf>
    <xf numFmtId="166" fontId="6" fillId="5" borderId="3">
      <alignment horizontal="right" vertical="top"/>
      <protection locked="0"/>
    </xf>
    <xf numFmtId="14" fontId="5" fillId="4" borderId="1">
      <alignment horizontal="right" vertical="top"/>
    </xf>
    <xf numFmtId="14" fontId="5" fillId="5" borderId="2">
      <alignment horizontal="right" vertical="top"/>
      <protection locked="0"/>
    </xf>
    <xf numFmtId="14" fontId="5" fillId="5" borderId="3">
      <alignment horizontal="right" vertical="top"/>
      <protection locked="0"/>
    </xf>
    <xf numFmtId="165" fontId="5" fillId="4" borderId="7">
      <alignment horizontal="right" vertical="top"/>
    </xf>
    <xf numFmtId="165" fontId="5" fillId="4" borderId="8">
      <alignment horizontal="right" vertical="top"/>
    </xf>
    <xf numFmtId="165" fontId="6" fillId="4" borderId="0" applyBorder="0">
      <alignment horizontal="right" vertical="top"/>
    </xf>
    <xf numFmtId="165" fontId="6" fillId="4" borderId="9">
      <alignment horizontal="right" vertical="top"/>
    </xf>
    <xf numFmtId="165" fontId="7" fillId="4" borderId="0" applyBorder="0">
      <alignment horizontal="right" vertical="top"/>
    </xf>
    <xf numFmtId="165" fontId="7" fillId="4" borderId="9">
      <alignment horizontal="right" vertical="top"/>
    </xf>
    <xf numFmtId="165" fontId="5" fillId="4" borderId="10">
      <alignment horizontal="right" vertical="top"/>
    </xf>
    <xf numFmtId="165" fontId="5" fillId="4" borderId="11">
      <alignment horizontal="right" vertical="top"/>
    </xf>
    <xf numFmtId="3" fontId="5" fillId="4" borderId="1">
      <alignment horizontal="right" vertical="top"/>
    </xf>
    <xf numFmtId="3" fontId="6" fillId="4" borderId="2">
      <alignment horizontal="right" vertical="top"/>
    </xf>
    <xf numFmtId="3" fontId="7" fillId="4" borderId="2">
      <alignment horizontal="right" vertical="top"/>
    </xf>
    <xf numFmtId="3" fontId="5" fillId="5" borderId="2">
      <alignment horizontal="right" vertical="top"/>
      <protection locked="0"/>
    </xf>
    <xf numFmtId="3" fontId="7" fillId="5" borderId="2">
      <alignment horizontal="right" vertical="top"/>
      <protection locked="0"/>
    </xf>
    <xf numFmtId="0" fontId="7" fillId="3" borderId="3">
      <alignment vertical="top"/>
    </xf>
    <xf numFmtId="3" fontId="7" fillId="5" borderId="3">
      <alignment horizontal="right" vertical="top"/>
      <protection locked="0"/>
    </xf>
    <xf numFmtId="4" fontId="5" fillId="4" borderId="1">
      <alignment horizontal="right" vertical="top"/>
    </xf>
    <xf numFmtId="4" fontId="6" fillId="4" borderId="2">
      <alignment horizontal="right" vertical="top"/>
    </xf>
    <xf numFmtId="4" fontId="6" fillId="4" borderId="3">
      <alignment horizontal="right" vertical="top"/>
    </xf>
    <xf numFmtId="166" fontId="5" fillId="6" borderId="2">
      <alignment horizontal="right" vertical="top"/>
    </xf>
    <xf numFmtId="166" fontId="5" fillId="6" borderId="3">
      <alignment horizontal="right" vertical="top"/>
    </xf>
    <xf numFmtId="14" fontId="5" fillId="6" borderId="2">
      <alignment horizontal="right" vertical="top"/>
    </xf>
    <xf numFmtId="14" fontId="5" fillId="6" borderId="3">
      <alignment horizontal="right" vertical="top"/>
    </xf>
    <xf numFmtId="165" fontId="3" fillId="4" borderId="0" applyBorder="0">
      <alignment horizontal="right" vertical="top"/>
    </xf>
    <xf numFmtId="165" fontId="3" fillId="4" borderId="9">
      <alignment horizontal="right" vertical="top"/>
    </xf>
    <xf numFmtId="166" fontId="5" fillId="6" borderId="12">
      <alignment horizontal="right" vertical="top"/>
    </xf>
    <xf numFmtId="14" fontId="5" fillId="6" borderId="12">
      <alignment horizontal="right" vertical="top"/>
    </xf>
    <xf numFmtId="165" fontId="5" fillId="4" borderId="2">
      <alignment horizontal="right" vertical="top"/>
    </xf>
    <xf numFmtId="3" fontId="5" fillId="6" borderId="2">
      <alignment horizontal="right" vertical="top"/>
    </xf>
    <xf numFmtId="3" fontId="6" fillId="6" borderId="2">
      <alignment horizontal="right" vertical="top"/>
    </xf>
    <xf numFmtId="3" fontId="6" fillId="6" borderId="3">
      <alignment horizontal="right" vertical="top"/>
    </xf>
    <xf numFmtId="0" fontId="5" fillId="2" borderId="5">
      <alignment horizontal="left" vertical="top"/>
    </xf>
    <xf numFmtId="0" fontId="5" fillId="7" borderId="0" applyBorder="0">
      <alignment vertical="top"/>
    </xf>
    <xf numFmtId="0" fontId="7" fillId="7" borderId="0" applyBorder="0">
      <alignment vertical="top"/>
    </xf>
    <xf numFmtId="0" fontId="5" fillId="7" borderId="0" applyBorder="0">
      <alignment horizontal="right" vertical="top"/>
    </xf>
    <xf numFmtId="0" fontId="3" fillId="7" borderId="0" applyBorder="0">
      <alignment vertical="top"/>
    </xf>
    <xf numFmtId="0" fontId="5" fillId="2" borderId="5">
      <alignment vertical="top"/>
    </xf>
    <xf numFmtId="0" fontId="7" fillId="2" borderId="5">
      <alignment vertical="top"/>
    </xf>
    <xf numFmtId="0" fontId="5" fillId="2" borderId="5">
      <alignment horizontal="right" vertical="top"/>
    </xf>
    <xf numFmtId="0" fontId="3" fillId="2" borderId="5">
      <alignment vertical="top"/>
    </xf>
    <xf numFmtId="0" fontId="5" fillId="8" borderId="4">
      <alignment vertical="top"/>
    </xf>
    <xf numFmtId="4" fontId="5" fillId="4" borderId="7">
      <alignment horizontal="right" vertical="top"/>
    </xf>
    <xf numFmtId="4" fontId="5" fillId="4" borderId="8">
      <alignment horizontal="right" vertical="top"/>
    </xf>
    <xf numFmtId="4" fontId="3" fillId="4" borderId="0" applyBorder="0">
      <alignment horizontal="right" vertical="top"/>
    </xf>
    <xf numFmtId="4" fontId="3" fillId="4" borderId="9">
      <alignment horizontal="right" vertical="top"/>
    </xf>
    <xf numFmtId="0" fontId="5" fillId="3" borderId="2">
      <alignment vertical="top"/>
    </xf>
    <xf numFmtId="4" fontId="5" fillId="4" borderId="0" applyBorder="0">
      <alignment horizontal="right" vertical="top"/>
    </xf>
    <xf numFmtId="4" fontId="5" fillId="4" borderId="9">
      <alignment horizontal="right" vertical="top"/>
    </xf>
    <xf numFmtId="4" fontId="5" fillId="4" borderId="5">
      <alignment horizontal="right" vertical="top"/>
    </xf>
    <xf numFmtId="4" fontId="5" fillId="4" borderId="6">
      <alignment horizontal="right" vertical="top"/>
    </xf>
    <xf numFmtId="0" fontId="5" fillId="4" borderId="7">
      <alignment horizontal="left" vertical="top"/>
    </xf>
    <xf numFmtId="0" fontId="5" fillId="4" borderId="8">
      <alignment horizontal="left" vertical="top"/>
    </xf>
    <xf numFmtId="0" fontId="3" fillId="4" borderId="0" applyBorder="0">
      <alignment horizontal="left" vertical="top"/>
    </xf>
    <xf numFmtId="0" fontId="3" fillId="4" borderId="9">
      <alignment horizontal="left" vertical="top"/>
    </xf>
    <xf numFmtId="0" fontId="5" fillId="4" borderId="0" applyBorder="0">
      <alignment horizontal="left" vertical="top"/>
    </xf>
    <xf numFmtId="0" fontId="5" fillId="4" borderId="9">
      <alignment horizontal="left" vertical="top"/>
    </xf>
    <xf numFmtId="0" fontId="5" fillId="4" borderId="5">
      <alignment horizontal="left" vertical="top"/>
    </xf>
    <xf numFmtId="0" fontId="5" fillId="4" borderId="6">
      <alignment horizontal="left" vertical="top"/>
    </xf>
    <xf numFmtId="0" fontId="5" fillId="3" borderId="13">
      <alignment horizontal="left" vertical="top"/>
    </xf>
    <xf numFmtId="0" fontId="5" fillId="3" borderId="14">
      <alignment horizontal="left" vertical="top"/>
    </xf>
    <xf numFmtId="0" fontId="3" fillId="2" borderId="14">
      <alignment vertical="top"/>
    </xf>
    <xf numFmtId="0" fontId="3" fillId="5" borderId="14">
      <alignment vertical="top"/>
      <protection locked="0"/>
    </xf>
    <xf numFmtId="0" fontId="5" fillId="5" borderId="14">
      <alignment vertical="top"/>
      <protection locked="0"/>
    </xf>
    <xf numFmtId="0" fontId="6" fillId="5" borderId="14">
      <alignment vertical="top"/>
      <protection locked="0"/>
    </xf>
    <xf numFmtId="0" fontId="7" fillId="5" borderId="14">
      <alignment vertical="top"/>
      <protection locked="0"/>
    </xf>
    <xf numFmtId="6" fontId="5" fillId="5" borderId="5" applyNumberFormat="0" applyFont="0" applyFill="0" applyBorder="0" applyAlignment="0" applyProtection="0">
      <alignment horizontal="right" vertical="top"/>
    </xf>
    <xf numFmtId="6" fontId="6" fillId="5" borderId="0" applyNumberFormat="0" applyFont="0" applyFill="0" applyBorder="0" applyAlignment="0" applyProtection="0">
      <alignment horizontal="right" vertical="top"/>
    </xf>
    <xf numFmtId="6" fontId="5" fillId="5" borderId="10" applyNumberFormat="0" applyFont="0" applyFill="0" applyBorder="0" applyAlignment="0" applyProtection="0">
      <alignment horizontal="right" vertical="top"/>
    </xf>
    <xf numFmtId="6" fontId="5" fillId="6" borderId="10" applyNumberFormat="0" applyFont="0" applyFill="0" applyBorder="0" applyAlignment="0" applyProtection="0">
      <alignment horizontal="right" vertical="top"/>
    </xf>
    <xf numFmtId="6" fontId="3" fillId="6" borderId="0" applyNumberFormat="0" applyFont="0" applyFill="0" applyBorder="0" applyAlignment="0" applyProtection="0">
      <alignment horizontal="right" vertical="top"/>
    </xf>
    <xf numFmtId="0" fontId="3" fillId="2" borderId="0" applyNumberFormat="0" applyFont="0" applyFill="0" applyBorder="0" applyAlignment="0" applyProtection="0">
      <alignment vertical="top"/>
    </xf>
    <xf numFmtId="4" fontId="5" fillId="5" borderId="1" applyNumberFormat="0" applyFont="0" applyFill="0" applyBorder="0" applyAlignment="0" applyProtection="0">
      <alignment horizontal="right" vertical="top"/>
    </xf>
    <xf numFmtId="4" fontId="5" fillId="5" borderId="10" applyNumberFormat="0" applyFont="0" applyFill="0" applyBorder="0" applyAlignment="0" applyProtection="0">
      <alignment horizontal="right" vertical="top"/>
    </xf>
    <xf numFmtId="4" fontId="5" fillId="5" borderId="3" applyNumberFormat="0" applyFont="0" applyFill="0" applyBorder="0" applyAlignment="0" applyProtection="0">
      <alignment horizontal="right" vertical="top"/>
    </xf>
    <xf numFmtId="164" fontId="3" fillId="5" borderId="0" applyNumberFormat="0" applyFont="0" applyFill="0" applyBorder="0" applyAlignment="0" applyProtection="0">
      <alignment horizontal="right" vertical="top"/>
    </xf>
    <xf numFmtId="166" fontId="3" fillId="5" borderId="0" applyNumberFormat="0" applyFont="0" applyFill="0" applyBorder="0" applyAlignment="0" applyProtection="0">
      <alignment horizontal="right" vertical="top"/>
    </xf>
    <xf numFmtId="166" fontId="5" fillId="5" borderId="10" applyNumberFormat="0" applyFont="0" applyFill="0" applyBorder="0" applyAlignment="0" applyProtection="0">
      <alignment horizontal="right" vertical="top"/>
    </xf>
    <xf numFmtId="166" fontId="5" fillId="5" borderId="3" applyNumberFormat="0" applyFont="0" applyFill="0" applyBorder="0" applyAlignment="0" applyProtection="0">
      <alignment horizontal="right" vertical="top"/>
    </xf>
    <xf numFmtId="167" fontId="3" fillId="6" borderId="0" applyNumberFormat="0" applyFont="0" applyFill="0" applyBorder="0" applyAlignment="0" applyProtection="0">
      <alignment horizontal="right" vertical="top"/>
    </xf>
    <xf numFmtId="164" fontId="3" fillId="6" borderId="0" applyNumberFormat="0" applyFont="0" applyFill="0" applyBorder="0" applyAlignment="0" applyProtection="0">
      <alignment horizontal="right" vertical="top"/>
    </xf>
    <xf numFmtId="165" fontId="3" fillId="6" borderId="0" applyNumberFormat="0" applyFont="0" applyFill="0" applyBorder="0" applyAlignment="0" applyProtection="0">
      <alignment horizontal="right" vertical="top"/>
    </xf>
    <xf numFmtId="164" fontId="5" fillId="6" borderId="10" applyNumberFormat="0" applyFont="0" applyFill="0" applyBorder="0" applyAlignment="0" applyProtection="0">
      <alignment horizontal="right" vertical="top"/>
    </xf>
    <xf numFmtId="3" fontId="3" fillId="6" borderId="0" applyNumberFormat="0" applyFont="0" applyFill="0" applyBorder="0" applyAlignment="0" applyProtection="0">
      <alignment horizontal="right" vertical="top"/>
    </xf>
    <xf numFmtId="166" fontId="5" fillId="5" borderId="7" applyNumberFormat="0" applyFont="0" applyFill="0" applyBorder="0" applyAlignment="0" applyProtection="0">
      <alignment horizontal="right" vertical="top"/>
    </xf>
    <xf numFmtId="166" fontId="5" fillId="5" borderId="1" applyNumberFormat="0" applyFont="0" applyFill="0" applyBorder="0" applyAlignment="0" applyProtection="0">
      <alignment horizontal="right" vertical="top"/>
    </xf>
    <xf numFmtId="166" fontId="3" fillId="6" borderId="0" applyNumberFormat="0" applyFont="0" applyFill="0" applyBorder="0" applyAlignment="0" applyProtection="0">
      <alignment horizontal="right" vertical="top"/>
    </xf>
    <xf numFmtId="0" fontId="6" fillId="3" borderId="3" applyNumberFormat="0" applyFont="0" applyFill="0" applyBorder="0" applyAlignment="0" applyProtection="0">
      <alignment vertical="top"/>
    </xf>
    <xf numFmtId="6" fontId="6" fillId="5" borderId="10" applyNumberFormat="0" applyFont="0" applyFill="0" applyBorder="0" applyAlignment="0" applyProtection="0">
      <alignment horizontal="right" vertical="top"/>
    </xf>
    <xf numFmtId="6" fontId="6" fillId="5" borderId="3" applyNumberFormat="0" applyFont="0" applyFill="0" applyBorder="0" applyAlignment="0" applyProtection="0">
      <alignment horizontal="right" vertical="top"/>
    </xf>
    <xf numFmtId="168" fontId="5" fillId="5" borderId="0" applyNumberFormat="0" applyFont="0" applyFill="0" applyBorder="0" applyAlignment="0" applyProtection="0">
      <alignment horizontal="right" vertical="top"/>
    </xf>
    <xf numFmtId="168" fontId="5" fillId="5" borderId="2" applyNumberFormat="0" applyFont="0" applyFill="0" applyBorder="0" applyAlignment="0" applyProtection="0">
      <alignment horizontal="right" vertical="top"/>
    </xf>
    <xf numFmtId="168" fontId="6" fillId="5" borderId="0" applyNumberFormat="0" applyFont="0" applyFill="0" applyBorder="0" applyAlignment="0" applyProtection="0">
      <alignment horizontal="right" vertical="top"/>
    </xf>
    <xf numFmtId="168" fontId="6" fillId="5" borderId="2" applyNumberFormat="0" applyFont="0" applyFill="0" applyBorder="0" applyAlignment="0" applyProtection="0">
      <alignment horizontal="right" vertical="top"/>
    </xf>
    <xf numFmtId="168" fontId="5" fillId="5" borderId="10" applyNumberFormat="0" applyFont="0" applyFill="0" applyBorder="0" applyAlignment="0" applyProtection="0">
      <alignment horizontal="right" vertical="top"/>
    </xf>
    <xf numFmtId="168" fontId="5" fillId="5" borderId="3" applyNumberFormat="0" applyFont="0" applyFill="0" applyBorder="0" applyAlignment="0" applyProtection="0">
      <alignment horizontal="right" vertical="top"/>
    </xf>
    <xf numFmtId="0" fontId="6" fillId="6" borderId="0" applyNumberFormat="0" applyFont="0" applyFill="0" applyBorder="0" applyAlignment="0" applyProtection="0">
      <alignment horizontal="left" vertical="top"/>
    </xf>
    <xf numFmtId="4" fontId="6" fillId="6" borderId="0" applyNumberFormat="0" applyFont="0" applyFill="0" applyBorder="0" applyAlignment="0" applyProtection="0">
      <alignment horizontal="right" vertical="top"/>
    </xf>
    <xf numFmtId="4" fontId="6" fillId="6" borderId="9" applyNumberFormat="0" applyFont="0" applyFill="0" applyBorder="0" applyAlignment="0" applyProtection="0">
      <alignment horizontal="right" vertical="top"/>
    </xf>
    <xf numFmtId="4" fontId="6" fillId="6" borderId="10" applyNumberFormat="0" applyFont="0" applyFill="0" applyBorder="0" applyAlignment="0" applyProtection="0">
      <alignment horizontal="right" vertical="top"/>
    </xf>
    <xf numFmtId="4" fontId="6" fillId="6" borderId="11" applyProtection="0">
      <alignment horizontal="right" vertical="top"/>
    </xf>
    <xf numFmtId="169" fontId="5" fillId="6" borderId="0" applyNumberFormat="0" applyFont="0" applyFill="0" applyBorder="0" applyAlignment="0" applyProtection="0">
      <alignment horizontal="right" vertical="top"/>
    </xf>
    <xf numFmtId="8" fontId="5" fillId="6" borderId="0" applyNumberFormat="0" applyFont="0" applyFill="0" applyBorder="0" applyAlignment="0" applyProtection="0">
      <alignment horizontal="right" vertical="top"/>
    </xf>
    <xf numFmtId="167" fontId="5" fillId="6" borderId="0" applyNumberFormat="0" applyFont="0" applyFill="0" applyBorder="0" applyAlignment="0" applyProtection="0">
      <alignment horizontal="right" vertical="top"/>
    </xf>
    <xf numFmtId="167" fontId="5" fillId="6" borderId="10" applyNumberFormat="0" applyFont="0" applyFill="0" applyBorder="0" applyAlignment="0" applyProtection="0">
      <alignment horizontal="right" vertical="top"/>
    </xf>
    <xf numFmtId="4" fontId="3" fillId="6" borderId="0" applyNumberFormat="0" applyFont="0" applyFill="0" applyBorder="0" applyAlignment="0" applyProtection="0">
      <alignment horizontal="right" vertical="top"/>
    </xf>
    <xf numFmtId="4" fontId="3" fillId="6" borderId="9" applyNumberFormat="0" applyFont="0" applyFill="0" applyBorder="0" applyAlignment="0" applyProtection="0">
      <alignment horizontal="right" vertical="top"/>
    </xf>
    <xf numFmtId="4" fontId="6" fillId="5" borderId="2" applyNumberFormat="0" applyFont="0" applyFill="0" applyBorder="0" applyAlignment="0" applyProtection="0">
      <alignment horizontal="right" vertical="top"/>
    </xf>
    <xf numFmtId="4" fontId="3" fillId="5" borderId="0" applyNumberFormat="0" applyFont="0" applyFill="0" applyBorder="0" applyAlignment="0" applyProtection="0">
      <alignment horizontal="right" vertical="top"/>
    </xf>
    <xf numFmtId="8" fontId="3" fillId="6" borderId="0" applyNumberFormat="0" applyFont="0" applyFill="0" applyBorder="0" applyAlignment="0" applyProtection="0">
      <alignment horizontal="right" vertical="top"/>
    </xf>
    <xf numFmtId="164" fontId="5" fillId="6" borderId="0" applyNumberFormat="0" applyFont="0" applyFill="0" applyBorder="0" applyAlignment="0" applyProtection="0">
      <alignment horizontal="right" vertical="top"/>
    </xf>
    <xf numFmtId="164" fontId="6" fillId="6" borderId="0" applyNumberFormat="0" applyFont="0" applyFill="0" applyBorder="0" applyAlignment="0" applyProtection="0">
      <alignment horizontal="right" vertical="top"/>
    </xf>
    <xf numFmtId="165" fontId="3" fillId="6" borderId="9" applyNumberFormat="0" applyFont="0" applyFill="0" applyBorder="0" applyAlignment="0" applyProtection="0">
      <alignment horizontal="right" vertical="top"/>
    </xf>
    <xf numFmtId="165" fontId="6" fillId="5" borderId="10" applyNumberFormat="0" applyFont="0" applyFill="0" applyBorder="0" applyAlignment="0" applyProtection="0">
      <alignment horizontal="right" vertical="top"/>
    </xf>
    <xf numFmtId="165" fontId="6" fillId="5" borderId="3" applyProtection="0">
      <alignment horizontal="right" vertical="top"/>
    </xf>
    <xf numFmtId="6" fontId="3" fillId="5" borderId="7" applyNumberFormat="0" applyFont="0" applyFill="0" applyBorder="0" applyAlignment="0" applyProtection="0">
      <alignment horizontal="right" vertical="top"/>
    </xf>
    <xf numFmtId="164" fontId="3" fillId="5" borderId="10" applyNumberFormat="0" applyFont="0" applyFill="0" applyBorder="0" applyAlignment="0" applyProtection="0">
      <alignment horizontal="right" vertical="top"/>
    </xf>
    <xf numFmtId="6" fontId="3" fillId="5" borderId="10" applyNumberFormat="0" applyFont="0" applyFill="0" applyBorder="0" applyAlignment="0" applyProtection="0">
      <alignment horizontal="right" vertical="top"/>
    </xf>
    <xf numFmtId="3" fontId="5" fillId="6" borderId="0" applyNumberFormat="0" applyFont="0" applyFill="0" applyBorder="0" applyAlignment="0" applyProtection="0">
      <alignment horizontal="right" vertical="top"/>
    </xf>
    <xf numFmtId="165" fontId="5" fillId="6" borderId="0" applyNumberFormat="0" applyFont="0" applyFill="0" applyBorder="0" applyAlignment="0" applyProtection="0">
      <alignment horizontal="right" vertical="top"/>
    </xf>
    <xf numFmtId="0" fontId="5" fillId="6" borderId="1" applyProtection="0">
      <alignment horizontal="left" vertical="top"/>
    </xf>
    <xf numFmtId="6" fontId="6" fillId="6" borderId="0" applyNumberFormat="0" applyFont="0" applyFill="0" applyBorder="0" applyAlignment="0" applyProtection="0">
      <alignment horizontal="right" vertical="top"/>
    </xf>
    <xf numFmtId="3" fontId="6" fillId="6" borderId="0" applyNumberFormat="0" applyFont="0" applyFill="0" applyBorder="0" applyAlignment="0" applyProtection="0">
      <alignment horizontal="right" vertical="top"/>
    </xf>
    <xf numFmtId="6" fontId="5" fillId="6" borderId="7" applyNumberFormat="0" applyFont="0" applyFill="0" applyBorder="0" applyAlignment="0" applyProtection="0">
      <alignment horizontal="right" vertical="top"/>
    </xf>
    <xf numFmtId="6" fontId="5" fillId="6" borderId="0" applyNumberFormat="0" applyFont="0" applyFill="0" applyBorder="0" applyAlignment="0" applyProtection="0">
      <alignment horizontal="right" vertical="top"/>
    </xf>
    <xf numFmtId="6" fontId="3" fillId="5" borderId="5" applyNumberFormat="0" applyFont="0" applyFill="0" applyBorder="0" applyAlignment="0" applyProtection="0">
      <alignment horizontal="right" vertical="top"/>
    </xf>
    <xf numFmtId="164" fontId="3" fillId="6" borderId="10" applyProtection="0">
      <alignment horizontal="right" vertical="top"/>
    </xf>
    <xf numFmtId="164" fontId="3" fillId="5" borderId="7" applyNumberFormat="0" applyFont="0" applyFill="0" applyBorder="0" applyAlignment="0" applyProtection="0">
      <alignment horizontal="right" vertical="top"/>
    </xf>
    <xf numFmtId="4" fontId="5" fillId="5" borderId="5" applyNumberFormat="0" applyFont="0" applyFill="0" applyBorder="0" applyAlignment="0" applyProtection="0">
      <alignment horizontal="right" vertical="top"/>
    </xf>
    <xf numFmtId="4" fontId="5" fillId="5" borderId="12" applyNumberFormat="0" applyFont="0" applyFill="0" applyBorder="0" applyAlignment="0" applyProtection="0">
      <alignment horizontal="right" vertical="top"/>
    </xf>
    <xf numFmtId="0" fontId="5" fillId="7" borderId="4" applyNumberFormat="0" applyFont="0" applyFill="0" applyBorder="0" applyAlignment="0" applyProtection="0">
      <alignment vertical="top"/>
    </xf>
    <xf numFmtId="8" fontId="5" fillId="5" borderId="5" applyNumberFormat="0" applyFont="0" applyFill="0" applyBorder="0" applyAlignment="0" applyProtection="0">
      <alignment horizontal="right" vertical="top"/>
    </xf>
    <xf numFmtId="8" fontId="5" fillId="5" borderId="12" applyNumberFormat="0" applyFont="0" applyFill="0" applyBorder="0" applyAlignment="0" applyProtection="0">
      <alignment horizontal="right" vertical="top"/>
    </xf>
    <xf numFmtId="8" fontId="6" fillId="5" borderId="10" applyNumberFormat="0" applyFont="0" applyFill="0" applyBorder="0" applyAlignment="0" applyProtection="0">
      <alignment horizontal="right" vertical="top"/>
    </xf>
    <xf numFmtId="8" fontId="6" fillId="5" borderId="3" applyNumberFormat="0" applyFont="0" applyFill="0" applyBorder="0" applyAlignment="0" applyProtection="0">
      <alignment horizontal="right" vertical="top"/>
    </xf>
    <xf numFmtId="8" fontId="5" fillId="5" borderId="10" applyNumberFormat="0" applyFont="0" applyFill="0" applyBorder="0" applyAlignment="0" applyProtection="0">
      <alignment horizontal="right" vertical="top"/>
    </xf>
    <xf numFmtId="8" fontId="5" fillId="5" borderId="3" applyNumberFormat="0" applyFont="0" applyFill="0" applyBorder="0" applyAlignment="0" applyProtection="0">
      <alignment horizontal="right" vertical="top"/>
    </xf>
    <xf numFmtId="168" fontId="5" fillId="5" borderId="7" applyNumberFormat="0" applyFont="0" applyFill="0" applyBorder="0" applyAlignment="0" applyProtection="0">
      <alignment horizontal="right" vertical="top"/>
    </xf>
    <xf numFmtId="168" fontId="5" fillId="5" borderId="1" applyNumberFormat="0" applyFont="0" applyFill="0" applyBorder="0" applyAlignment="0" applyProtection="0">
      <alignment horizontal="right" vertical="top"/>
    </xf>
    <xf numFmtId="168" fontId="5" fillId="5" borderId="5" applyNumberFormat="0" applyFont="0" applyFill="0" applyBorder="0" applyAlignment="0" applyProtection="0">
      <alignment horizontal="right" vertical="top"/>
    </xf>
    <xf numFmtId="168" fontId="5" fillId="5" borderId="12" applyNumberFormat="0" applyFont="0" applyFill="0" applyBorder="0" applyAlignment="0" applyProtection="0">
      <alignment horizontal="right" vertical="top"/>
    </xf>
    <xf numFmtId="0" fontId="1" fillId="0" borderId="16">
      <alignment vertical="center"/>
    </xf>
  </cellStyleXfs>
  <cellXfs count="143">
    <xf numFmtId="0" fontId="0" fillId="0" borderId="0" xfId="0">
      <alignment vertical="center"/>
    </xf>
    <xf numFmtId="0" fontId="3" fillId="2" borderId="0" xfId="3">
      <alignment vertical="top"/>
    </xf>
    <xf numFmtId="0" fontId="5" fillId="3" borderId="1" xfId="5">
      <alignment vertical="top"/>
    </xf>
    <xf numFmtId="0" fontId="6" fillId="3" borderId="2" xfId="7">
      <alignment vertical="top"/>
    </xf>
    <xf numFmtId="0" fontId="7" fillId="3" borderId="2" xfId="9">
      <alignment vertical="top"/>
    </xf>
    <xf numFmtId="0" fontId="6" fillId="3" borderId="3" xfId="12">
      <alignment vertical="top"/>
    </xf>
    <xf numFmtId="0" fontId="5" fillId="3" borderId="4" xfId="14">
      <alignment horizontal="center" vertical="top"/>
    </xf>
    <xf numFmtId="0" fontId="5" fillId="3" borderId="5" xfId="15">
      <alignment horizontal="center" vertical="top"/>
    </xf>
    <xf numFmtId="0" fontId="5" fillId="3" borderId="6" xfId="16">
      <alignment horizontal="center" vertical="top"/>
    </xf>
    <xf numFmtId="164" fontId="5" fillId="4" borderId="7" xfId="17">
      <alignment horizontal="right" vertical="top"/>
    </xf>
    <xf numFmtId="164" fontId="5" fillId="4" borderId="8" xfId="18">
      <alignment horizontal="right" vertical="top"/>
    </xf>
    <xf numFmtId="164" fontId="6" fillId="4" borderId="0" xfId="19">
      <alignment horizontal="right" vertical="top"/>
    </xf>
    <xf numFmtId="164" fontId="6" fillId="4" borderId="9" xfId="20">
      <alignment horizontal="right" vertical="top"/>
    </xf>
    <xf numFmtId="164" fontId="3" fillId="4" borderId="0" xfId="21">
      <alignment horizontal="right" vertical="top"/>
    </xf>
    <xf numFmtId="164" fontId="3" fillId="4" borderId="9" xfId="22">
      <alignment horizontal="right" vertical="top"/>
    </xf>
    <xf numFmtId="0" fontId="5" fillId="3" borderId="3" xfId="23">
      <alignment vertical="top"/>
    </xf>
    <xf numFmtId="164" fontId="5" fillId="4" borderId="10" xfId="24">
      <alignment horizontal="right" vertical="top"/>
    </xf>
    <xf numFmtId="164" fontId="5" fillId="4" borderId="11" xfId="25">
      <alignment horizontal="right" vertical="top"/>
    </xf>
    <xf numFmtId="3" fontId="5" fillId="4" borderId="7" xfId="26">
      <alignment horizontal="right" vertical="top"/>
    </xf>
    <xf numFmtId="3" fontId="5" fillId="4" borderId="8" xfId="27">
      <alignment horizontal="right" vertical="top"/>
    </xf>
    <xf numFmtId="3" fontId="6" fillId="4" borderId="0" xfId="28">
      <alignment horizontal="right" vertical="top"/>
    </xf>
    <xf numFmtId="3" fontId="6" fillId="4" borderId="9" xfId="29">
      <alignment horizontal="right" vertical="top"/>
    </xf>
    <xf numFmtId="3" fontId="3" fillId="5" borderId="0" xfId="30">
      <alignment horizontal="right" vertical="top"/>
      <protection locked="0"/>
    </xf>
    <xf numFmtId="3" fontId="3" fillId="5" borderId="9" xfId="31">
      <alignment horizontal="right" vertical="top"/>
      <protection locked="0"/>
    </xf>
    <xf numFmtId="3" fontId="6" fillId="5" borderId="0" xfId="32">
      <alignment horizontal="right" vertical="top"/>
      <protection locked="0"/>
    </xf>
    <xf numFmtId="3" fontId="6" fillId="5" borderId="9" xfId="33">
      <alignment horizontal="right" vertical="top"/>
      <protection locked="0"/>
    </xf>
    <xf numFmtId="3" fontId="5" fillId="4" borderId="10" xfId="34">
      <alignment horizontal="right" vertical="top"/>
    </xf>
    <xf numFmtId="3" fontId="5" fillId="4" borderId="11" xfId="35">
      <alignment horizontal="right" vertical="top"/>
    </xf>
    <xf numFmtId="0" fontId="5" fillId="3" borderId="12" xfId="36">
      <alignment vertical="top"/>
    </xf>
    <xf numFmtId="0" fontId="5" fillId="5" borderId="12" xfId="37">
      <alignment horizontal="left" vertical="top"/>
      <protection locked="0"/>
    </xf>
    <xf numFmtId="165" fontId="5" fillId="4" borderId="1" xfId="38">
      <alignment horizontal="right" vertical="top"/>
    </xf>
    <xf numFmtId="165" fontId="5" fillId="5" borderId="2" xfId="39">
      <alignment horizontal="right" vertical="top"/>
      <protection locked="0"/>
    </xf>
    <xf numFmtId="165" fontId="5" fillId="5" borderId="3" xfId="40">
      <alignment horizontal="right" vertical="top"/>
      <protection locked="0"/>
    </xf>
    <xf numFmtId="164" fontId="5" fillId="4" borderId="1" xfId="44">
      <alignment horizontal="right" vertical="top"/>
    </xf>
    <xf numFmtId="165" fontId="6" fillId="4" borderId="2" xfId="41">
      <alignment horizontal="right" vertical="top"/>
    </xf>
    <xf numFmtId="164" fontId="6" fillId="4" borderId="2" xfId="45">
      <alignment horizontal="right" vertical="top"/>
    </xf>
    <xf numFmtId="164" fontId="5" fillId="4" borderId="2" xfId="46">
      <alignment horizontal="right" vertical="top"/>
    </xf>
    <xf numFmtId="165" fontId="6" fillId="5" borderId="2" xfId="42">
      <alignment horizontal="right" vertical="top"/>
      <protection locked="0"/>
    </xf>
    <xf numFmtId="165" fontId="5" fillId="4" borderId="3" xfId="43">
      <alignment horizontal="right" vertical="top"/>
    </xf>
    <xf numFmtId="164" fontId="5" fillId="4" borderId="3" xfId="47">
      <alignment horizontal="right" vertical="top"/>
    </xf>
    <xf numFmtId="166" fontId="5" fillId="4" borderId="1" xfId="48">
      <alignment horizontal="right" vertical="top"/>
    </xf>
    <xf numFmtId="14" fontId="5" fillId="4" borderId="1" xfId="51">
      <alignment horizontal="right" vertical="top"/>
    </xf>
    <xf numFmtId="166" fontId="6" fillId="5" borderId="2" xfId="49">
      <alignment horizontal="right" vertical="top"/>
      <protection locked="0"/>
    </xf>
    <xf numFmtId="14" fontId="5" fillId="5" borderId="2" xfId="52">
      <alignment horizontal="right" vertical="top"/>
      <protection locked="0"/>
    </xf>
    <xf numFmtId="166" fontId="6" fillId="5" borderId="3" xfId="50">
      <alignment horizontal="right" vertical="top"/>
      <protection locked="0"/>
    </xf>
    <xf numFmtId="14" fontId="5" fillId="5" borderId="3" xfId="53">
      <alignment horizontal="right" vertical="top"/>
      <protection locked="0"/>
    </xf>
    <xf numFmtId="165" fontId="5" fillId="4" borderId="7" xfId="54">
      <alignment horizontal="right" vertical="top"/>
    </xf>
    <xf numFmtId="165" fontId="5" fillId="4" borderId="8" xfId="55">
      <alignment horizontal="right" vertical="top"/>
    </xf>
    <xf numFmtId="165" fontId="6" fillId="4" borderId="0" xfId="56">
      <alignment horizontal="right" vertical="top"/>
    </xf>
    <xf numFmtId="165" fontId="6" fillId="4" borderId="9" xfId="57">
      <alignment horizontal="right" vertical="top"/>
    </xf>
    <xf numFmtId="165" fontId="7" fillId="4" borderId="0" xfId="58">
      <alignment horizontal="right" vertical="top"/>
    </xf>
    <xf numFmtId="165" fontId="7" fillId="4" borderId="9" xfId="59">
      <alignment horizontal="right" vertical="top"/>
    </xf>
    <xf numFmtId="165" fontId="5" fillId="4" borderId="10" xfId="60">
      <alignment horizontal="right" vertical="top"/>
    </xf>
    <xf numFmtId="165" fontId="5" fillId="4" borderId="11" xfId="61">
      <alignment horizontal="right" vertical="top"/>
    </xf>
    <xf numFmtId="3" fontId="5" fillId="4" borderId="1" xfId="62">
      <alignment horizontal="right" vertical="top"/>
    </xf>
    <xf numFmtId="3" fontId="6" fillId="4" borderId="2" xfId="63">
      <alignment horizontal="right" vertical="top"/>
    </xf>
    <xf numFmtId="3" fontId="7" fillId="4" borderId="2" xfId="64">
      <alignment horizontal="right" vertical="top"/>
    </xf>
    <xf numFmtId="3" fontId="5" fillId="5" borderId="2" xfId="65">
      <alignment horizontal="right" vertical="top"/>
      <protection locked="0"/>
    </xf>
    <xf numFmtId="3" fontId="7" fillId="5" borderId="2" xfId="66">
      <alignment horizontal="right" vertical="top"/>
      <protection locked="0"/>
    </xf>
    <xf numFmtId="0" fontId="7" fillId="3" borderId="3" xfId="67">
      <alignment vertical="top"/>
    </xf>
    <xf numFmtId="3" fontId="7" fillId="5" borderId="3" xfId="68">
      <alignment horizontal="right" vertical="top"/>
      <protection locked="0"/>
    </xf>
    <xf numFmtId="4" fontId="5" fillId="4" borderId="1" xfId="69">
      <alignment horizontal="right" vertical="top"/>
    </xf>
    <xf numFmtId="4" fontId="6" fillId="4" borderId="2" xfId="70">
      <alignment horizontal="right" vertical="top"/>
    </xf>
    <xf numFmtId="166" fontId="5" fillId="6" borderId="2" xfId="72">
      <alignment horizontal="right" vertical="top"/>
    </xf>
    <xf numFmtId="14" fontId="5" fillId="6" borderId="2" xfId="74">
      <alignment horizontal="right" vertical="top"/>
    </xf>
    <xf numFmtId="4" fontId="6" fillId="4" borderId="3" xfId="71">
      <alignment horizontal="right" vertical="top"/>
    </xf>
    <xf numFmtId="166" fontId="5" fillId="6" borderId="3" xfId="73">
      <alignment horizontal="right" vertical="top"/>
    </xf>
    <xf numFmtId="14" fontId="5" fillId="6" borderId="3" xfId="75">
      <alignment horizontal="right" vertical="top"/>
    </xf>
    <xf numFmtId="165" fontId="3" fillId="4" borderId="0" xfId="76">
      <alignment horizontal="right" vertical="top"/>
    </xf>
    <xf numFmtId="165" fontId="3" fillId="4" borderId="9" xfId="77">
      <alignment horizontal="right" vertical="top"/>
    </xf>
    <xf numFmtId="166" fontId="5" fillId="6" borderId="12" xfId="78">
      <alignment horizontal="right" vertical="top"/>
    </xf>
    <xf numFmtId="14" fontId="5" fillId="6" borderId="12" xfId="79">
      <alignment horizontal="right" vertical="top"/>
    </xf>
    <xf numFmtId="165" fontId="5" fillId="4" borderId="2" xfId="80">
      <alignment horizontal="right" vertical="top"/>
    </xf>
    <xf numFmtId="3" fontId="5" fillId="6" borderId="2" xfId="81">
      <alignment horizontal="right" vertical="top"/>
    </xf>
    <xf numFmtId="3" fontId="6" fillId="6" borderId="2" xfId="82">
      <alignment horizontal="right" vertical="top"/>
    </xf>
    <xf numFmtId="3" fontId="6" fillId="6" borderId="3" xfId="83">
      <alignment horizontal="right" vertical="top"/>
    </xf>
    <xf numFmtId="0" fontId="5" fillId="2" borderId="5" xfId="84">
      <alignment horizontal="left" vertical="top"/>
    </xf>
    <xf numFmtId="0" fontId="5" fillId="7" borderId="0" xfId="85">
      <alignment vertical="top"/>
    </xf>
    <xf numFmtId="0" fontId="7" fillId="7" borderId="0" xfId="86">
      <alignment vertical="top"/>
    </xf>
    <xf numFmtId="0" fontId="5" fillId="7" borderId="0" xfId="87">
      <alignment horizontal="right" vertical="top"/>
    </xf>
    <xf numFmtId="0" fontId="3" fillId="7" borderId="0" xfId="88">
      <alignment vertical="top"/>
    </xf>
    <xf numFmtId="0" fontId="5" fillId="2" borderId="5" xfId="89">
      <alignment vertical="top"/>
    </xf>
    <xf numFmtId="0" fontId="7" fillId="2" borderId="5" xfId="90">
      <alignment vertical="top"/>
    </xf>
    <xf numFmtId="0" fontId="5" fillId="2" borderId="5" xfId="91">
      <alignment horizontal="right" vertical="top"/>
    </xf>
    <xf numFmtId="0" fontId="3" fillId="2" borderId="5" xfId="92">
      <alignment vertical="top"/>
    </xf>
    <xf numFmtId="0" fontId="5" fillId="8" borderId="4" xfId="93">
      <alignment vertical="top"/>
    </xf>
    <xf numFmtId="4" fontId="5" fillId="4" borderId="7" xfId="94">
      <alignment horizontal="right" vertical="top"/>
    </xf>
    <xf numFmtId="4" fontId="5" fillId="4" borderId="8" xfId="95">
      <alignment horizontal="right" vertical="top"/>
    </xf>
    <xf numFmtId="4" fontId="3" fillId="4" borderId="0" xfId="96">
      <alignment horizontal="right" vertical="top"/>
    </xf>
    <xf numFmtId="4" fontId="3" fillId="4" borderId="9" xfId="97">
      <alignment horizontal="right" vertical="top"/>
    </xf>
    <xf numFmtId="0" fontId="5" fillId="3" borderId="2" xfId="98">
      <alignment vertical="top"/>
    </xf>
    <xf numFmtId="4" fontId="5" fillId="4" borderId="0" xfId="99">
      <alignment horizontal="right" vertical="top"/>
    </xf>
    <xf numFmtId="4" fontId="5" fillId="4" borderId="9" xfId="100">
      <alignment horizontal="right" vertical="top"/>
    </xf>
    <xf numFmtId="4" fontId="5" fillId="4" borderId="5" xfId="101">
      <alignment horizontal="right" vertical="top"/>
    </xf>
    <xf numFmtId="4" fontId="5" fillId="4" borderId="6" xfId="102">
      <alignment horizontal="right" vertical="top"/>
    </xf>
    <xf numFmtId="0" fontId="5" fillId="4" borderId="7" xfId="103">
      <alignment horizontal="left" vertical="top"/>
    </xf>
    <xf numFmtId="0" fontId="5" fillId="4" borderId="8" xfId="104">
      <alignment horizontal="left" vertical="top"/>
    </xf>
    <xf numFmtId="0" fontId="3" fillId="4" borderId="0" xfId="105">
      <alignment horizontal="left" vertical="top"/>
    </xf>
    <xf numFmtId="0" fontId="3" fillId="4" borderId="9" xfId="106">
      <alignment horizontal="left" vertical="top"/>
    </xf>
    <xf numFmtId="0" fontId="5" fillId="4" borderId="0" xfId="107">
      <alignment horizontal="left" vertical="top"/>
    </xf>
    <xf numFmtId="0" fontId="5" fillId="4" borderId="9" xfId="108">
      <alignment horizontal="left" vertical="top"/>
    </xf>
    <xf numFmtId="0" fontId="5" fillId="4" borderId="5" xfId="109">
      <alignment horizontal="left" vertical="top"/>
    </xf>
    <xf numFmtId="0" fontId="5" fillId="4" borderId="6" xfId="110">
      <alignment horizontal="left" vertical="top"/>
    </xf>
    <xf numFmtId="0" fontId="5" fillId="3" borderId="13" xfId="111">
      <alignment horizontal="left" vertical="top"/>
    </xf>
    <xf numFmtId="0" fontId="5" fillId="3" borderId="14" xfId="112">
      <alignment horizontal="left" vertical="top"/>
    </xf>
    <xf numFmtId="0" fontId="3" fillId="5" borderId="14" xfId="114">
      <alignment vertical="top"/>
      <protection locked="0"/>
    </xf>
    <xf numFmtId="0" fontId="3" fillId="2" borderId="14" xfId="113">
      <alignment vertical="top"/>
    </xf>
    <xf numFmtId="0" fontId="5" fillId="5" borderId="14" xfId="115">
      <alignment vertical="top"/>
      <protection locked="0"/>
    </xf>
    <xf numFmtId="0" fontId="6" fillId="5" borderId="14" xfId="116">
      <alignment vertical="top"/>
      <protection locked="0"/>
    </xf>
    <xf numFmtId="0" fontId="7" fillId="5" borderId="14" xfId="117">
      <alignment vertical="top"/>
      <protection locked="0"/>
    </xf>
    <xf numFmtId="0" fontId="5" fillId="3" borderId="13" xfId="111" applyAlignment="1">
      <alignment horizontal="left" vertical="top" wrapText="1"/>
    </xf>
    <xf numFmtId="0" fontId="3" fillId="5" borderId="14" xfId="114" applyAlignment="1">
      <alignment vertical="top" wrapText="1"/>
      <protection locked="0"/>
    </xf>
    <xf numFmtId="0" fontId="0" fillId="0" borderId="0" xfId="0" applyAlignment="1">
      <alignment vertical="center" wrapText="1"/>
    </xf>
    <xf numFmtId="0" fontId="5" fillId="4" borderId="1" xfId="6" applyAlignment="1">
      <alignment horizontal="left" vertical="top" wrapText="1"/>
    </xf>
    <xf numFmtId="0" fontId="6" fillId="4" borderId="2" xfId="8" applyAlignment="1">
      <alignment horizontal="left" vertical="top" wrapText="1"/>
    </xf>
    <xf numFmtId="0" fontId="5" fillId="5" borderId="2" xfId="10" applyAlignment="1">
      <alignment horizontal="left" vertical="top" wrapText="1"/>
      <protection locked="0"/>
    </xf>
    <xf numFmtId="0" fontId="6" fillId="5" borderId="2" xfId="11" applyAlignment="1">
      <alignment horizontal="left" vertical="top" wrapText="1"/>
      <protection locked="0"/>
    </xf>
    <xf numFmtId="0" fontId="6" fillId="5" borderId="3" xfId="13" applyAlignment="1">
      <alignment horizontal="left" vertical="top" wrapText="1"/>
      <protection locked="0"/>
    </xf>
    <xf numFmtId="0" fontId="9" fillId="0" borderId="16" xfId="0" applyFont="1" applyBorder="1" applyAlignment="1">
      <alignment horizontal="left" vertical="center" wrapText="1" indent="4"/>
    </xf>
    <xf numFmtId="0" fontId="0" fillId="0" borderId="16" xfId="0" applyBorder="1">
      <alignment vertical="center"/>
    </xf>
    <xf numFmtId="0" fontId="17" fillId="0" borderId="15" xfId="0" applyFont="1" applyBorder="1" applyAlignment="1">
      <alignment vertical="center" wrapText="1"/>
    </xf>
    <xf numFmtId="0" fontId="0" fillId="0" borderId="16" xfId="0" applyFont="1" applyBorder="1" applyAlignment="1">
      <alignment vertical="center" wrapText="1"/>
    </xf>
    <xf numFmtId="0" fontId="0" fillId="0" borderId="16" xfId="0" applyBorder="1" applyAlignment="1">
      <alignment vertical="center" wrapText="1"/>
    </xf>
    <xf numFmtId="0" fontId="16" fillId="0" borderId="15" xfId="1" applyBorder="1" applyAlignment="1" applyProtection="1">
      <alignment vertical="center" wrapText="1"/>
    </xf>
    <xf numFmtId="0" fontId="12" fillId="0" borderId="16" xfId="0" applyFont="1" applyBorder="1" applyAlignment="1">
      <alignment vertical="center" wrapText="1"/>
    </xf>
    <xf numFmtId="0" fontId="11" fillId="0" borderId="16" xfId="0" applyFont="1" applyBorder="1" applyAlignment="1">
      <alignment vertical="center" wrapText="1"/>
    </xf>
    <xf numFmtId="0" fontId="0" fillId="0" borderId="16" xfId="0" applyBorder="1" applyAlignment="1">
      <alignment horizontal="left" vertical="center" wrapText="1" indent="1"/>
    </xf>
    <xf numFmtId="0" fontId="0" fillId="0" borderId="16" xfId="0" applyBorder="1" applyAlignment="1">
      <alignment horizontal="left" vertical="center" wrapText="1" indent="2"/>
    </xf>
    <xf numFmtId="0" fontId="16" fillId="0" borderId="16" xfId="1" applyBorder="1" applyAlignment="1" applyProtection="1">
      <alignment horizontal="left" vertical="center" wrapText="1" indent="1"/>
    </xf>
    <xf numFmtId="0" fontId="1" fillId="0" borderId="15" xfId="193" applyFont="1" applyBorder="1" applyAlignment="1">
      <alignment horizontal="left" vertical="center" wrapText="1" indent="1"/>
    </xf>
    <xf numFmtId="0" fontId="0" fillId="0" borderId="0" xfId="0" applyBorder="1" applyAlignment="1">
      <alignment vertical="center" wrapText="1"/>
    </xf>
    <xf numFmtId="0" fontId="1" fillId="0" borderId="15" xfId="193" applyNumberFormat="1" applyFont="1" applyBorder="1" applyAlignment="1">
      <alignment vertical="center" wrapText="1"/>
    </xf>
    <xf numFmtId="0" fontId="1" fillId="0" borderId="15" xfId="193" applyFont="1" applyBorder="1" applyAlignment="1">
      <alignment vertical="center" wrapText="1"/>
    </xf>
    <xf numFmtId="0" fontId="1" fillId="0" borderId="15" xfId="193" applyFont="1" applyBorder="1" applyAlignment="1">
      <alignment vertical="top" wrapText="1"/>
    </xf>
    <xf numFmtId="0" fontId="0" fillId="0" borderId="16" xfId="0" applyNumberFormat="1" applyBorder="1" applyAlignment="1">
      <alignment horizontal="left" vertical="center" wrapText="1"/>
    </xf>
    <xf numFmtId="0" fontId="0" fillId="9" borderId="12" xfId="0" applyFill="1" applyBorder="1" applyAlignment="1">
      <alignment vertical="center" wrapText="1"/>
    </xf>
    <xf numFmtId="0" fontId="0" fillId="0" borderId="17" xfId="0" applyBorder="1" applyAlignment="1">
      <alignment vertical="center" wrapText="1"/>
    </xf>
    <xf numFmtId="0" fontId="0" fillId="0" borderId="16" xfId="0" applyBorder="1" applyAlignment="1">
      <alignment horizontal="left" vertical="center" wrapText="1"/>
    </xf>
    <xf numFmtId="0" fontId="0" fillId="0" borderId="18" xfId="0" applyBorder="1" applyAlignment="1">
      <alignment vertical="center" wrapText="1"/>
    </xf>
    <xf numFmtId="0" fontId="15" fillId="0" borderId="16" xfId="0" applyFont="1" applyBorder="1" applyAlignment="1">
      <alignment horizontal="center" vertical="center" wrapText="1"/>
    </xf>
    <xf numFmtId="0" fontId="4" fillId="2" borderId="0" xfId="4">
      <alignment vertical="top"/>
    </xf>
    <xf numFmtId="0" fontId="2" fillId="2" borderId="0" xfId="2">
      <alignment vertical="top"/>
    </xf>
    <xf numFmtId="0" fontId="3" fillId="2" borderId="0" xfId="3">
      <alignment vertical="top"/>
    </xf>
  </cellXfs>
  <cellStyles count="194">
    <cellStyle name="Hyperlink" xfId="1" builtinId="8"/>
    <cellStyle name="MSSStyle001" xfId="2"/>
    <cellStyle name="MSSStyle002" xfId="3"/>
    <cellStyle name="MSSStyle003" xfId="4"/>
    <cellStyle name="MSSStyle004" xfId="5"/>
    <cellStyle name="MSSStyle005" xfId="6"/>
    <cellStyle name="MSSStyle006" xfId="7"/>
    <cellStyle name="MSSStyle007" xfId="8"/>
    <cellStyle name="MSSStyle008" xfId="9"/>
    <cellStyle name="MSSStyle009" xfId="10"/>
    <cellStyle name="MSSStyle010" xfId="11"/>
    <cellStyle name="MSSStyle011" xfId="12"/>
    <cellStyle name="MSSStyle012" xfId="13"/>
    <cellStyle name="MSSStyle013" xfId="14"/>
    <cellStyle name="MSSStyle014" xfId="15"/>
    <cellStyle name="MSSStyle015" xfId="16"/>
    <cellStyle name="MSSStyle016" xfId="17"/>
    <cellStyle name="MSSStyle017" xfId="18"/>
    <cellStyle name="MSSStyle018" xfId="19"/>
    <cellStyle name="MSSStyle019" xfId="20"/>
    <cellStyle name="MSSStyle020" xfId="21"/>
    <cellStyle name="MSSStyle021" xfId="22"/>
    <cellStyle name="MSSStyle022" xfId="23"/>
    <cellStyle name="MSSStyle023" xfId="24"/>
    <cellStyle name="MSSStyle024" xfId="25"/>
    <cellStyle name="MSSStyle025" xfId="26"/>
    <cellStyle name="MSSStyle026" xfId="27"/>
    <cellStyle name="MSSStyle027" xfId="28"/>
    <cellStyle name="MSSStyle028" xfId="29"/>
    <cellStyle name="MSSStyle029" xfId="30"/>
    <cellStyle name="MSSStyle030" xfId="31"/>
    <cellStyle name="MSSStyle031" xfId="32"/>
    <cellStyle name="MSSStyle032" xfId="33"/>
    <cellStyle name="MSSStyle033" xfId="34"/>
    <cellStyle name="MSSStyle034" xfId="35"/>
    <cellStyle name="MSSStyle035" xfId="36"/>
    <cellStyle name="MSSStyle036" xfId="37"/>
    <cellStyle name="MSSStyle037" xfId="38"/>
    <cellStyle name="MSSStyle038" xfId="39"/>
    <cellStyle name="MSSStyle039" xfId="40"/>
    <cellStyle name="MSSStyle040" xfId="41"/>
    <cellStyle name="MSSStyle041" xfId="42"/>
    <cellStyle name="MSSStyle042" xfId="43"/>
    <cellStyle name="MSSStyle043" xfId="44"/>
    <cellStyle name="MSSStyle044" xfId="45"/>
    <cellStyle name="MSSStyle045" xfId="46"/>
    <cellStyle name="MSSStyle046" xfId="47"/>
    <cellStyle name="MSSStyle047" xfId="48"/>
    <cellStyle name="MSSStyle048" xfId="49"/>
    <cellStyle name="MSSStyle049" xfId="50"/>
    <cellStyle name="MSSStyle050" xfId="51"/>
    <cellStyle name="MSSStyle051" xfId="52"/>
    <cellStyle name="MSSStyle052" xfId="53"/>
    <cellStyle name="MSSStyle053" xfId="54"/>
    <cellStyle name="MSSStyle054" xfId="55"/>
    <cellStyle name="MSSStyle055" xfId="56"/>
    <cellStyle name="MSSStyle056" xfId="57"/>
    <cellStyle name="MSSStyle057" xfId="58"/>
    <cellStyle name="MSSStyle058" xfId="59"/>
    <cellStyle name="MSSStyle059" xfId="60"/>
    <cellStyle name="MSSStyle060" xfId="61"/>
    <cellStyle name="MSSStyle061" xfId="62"/>
    <cellStyle name="MSSStyle062" xfId="63"/>
    <cellStyle name="MSSStyle063" xfId="64"/>
    <cellStyle name="MSSStyle064" xfId="65"/>
    <cellStyle name="MSSStyle065" xfId="66"/>
    <cellStyle name="MSSStyle066" xfId="67"/>
    <cellStyle name="MSSStyle067" xfId="68"/>
    <cellStyle name="MSSStyle068" xfId="69"/>
    <cellStyle name="MSSStyle069" xfId="70"/>
    <cellStyle name="MSSStyle070" xfId="71"/>
    <cellStyle name="MSSStyle071" xfId="72"/>
    <cellStyle name="MSSStyle072" xfId="73"/>
    <cellStyle name="MSSStyle073" xfId="74"/>
    <cellStyle name="MSSStyle074" xfId="75"/>
    <cellStyle name="MSSStyle075" xfId="76"/>
    <cellStyle name="MSSStyle076" xfId="77"/>
    <cellStyle name="MSSStyle077" xfId="78"/>
    <cellStyle name="MSSStyle078" xfId="79"/>
    <cellStyle name="MSSStyle079" xfId="80"/>
    <cellStyle name="MSSStyle080" xfId="81"/>
    <cellStyle name="MSSStyle081" xfId="82"/>
    <cellStyle name="MSSStyle082" xfId="83"/>
    <cellStyle name="MSSStyle083" xfId="84"/>
    <cellStyle name="MSSStyle084" xfId="85"/>
    <cellStyle name="MSSStyle085" xfId="86"/>
    <cellStyle name="MSSStyle086" xfId="87"/>
    <cellStyle name="MSSStyle087" xfId="88"/>
    <cellStyle name="MSSStyle088" xfId="89"/>
    <cellStyle name="MSSStyle089" xfId="90"/>
    <cellStyle name="MSSStyle090" xfId="91"/>
    <cellStyle name="MSSStyle091" xfId="92"/>
    <cellStyle name="MSSStyle092" xfId="93"/>
    <cellStyle name="MSSStyle093" xfId="94"/>
    <cellStyle name="MSSStyle094" xfId="95"/>
    <cellStyle name="MSSStyle095" xfId="96"/>
    <cellStyle name="MSSStyle096" xfId="97"/>
    <cellStyle name="MSSStyle097" xfId="98"/>
    <cellStyle name="MSSStyle098" xfId="99"/>
    <cellStyle name="MSSStyle099" xfId="100"/>
    <cellStyle name="MSSStyle100" xfId="101"/>
    <cellStyle name="MSSStyle101" xfId="102"/>
    <cellStyle name="MSSStyle102" xfId="103"/>
    <cellStyle name="MSSStyle103" xfId="104"/>
    <cellStyle name="MSSStyle104" xfId="105"/>
    <cellStyle name="MSSStyle105" xfId="106"/>
    <cellStyle name="MSSStyle106" xfId="107"/>
    <cellStyle name="MSSStyle107" xfId="108"/>
    <cellStyle name="MSSStyle108" xfId="109"/>
    <cellStyle name="MSSStyle109" xfId="110"/>
    <cellStyle name="MSSStyle110" xfId="111"/>
    <cellStyle name="MSSStyle111" xfId="112"/>
    <cellStyle name="MSSStyle112" xfId="113"/>
    <cellStyle name="MSSStyle113" xfId="114"/>
    <cellStyle name="MSSStyle114" xfId="115"/>
    <cellStyle name="MSSStyle115" xfId="116"/>
    <cellStyle name="MSSStyle116" xfId="117"/>
    <cellStyle name="MSSStyle117" xfId="118"/>
    <cellStyle name="MSSStyle118" xfId="119"/>
    <cellStyle name="MSSStyle119" xfId="120"/>
    <cellStyle name="MSSStyle120" xfId="121"/>
    <cellStyle name="MSSStyle121" xfId="122"/>
    <cellStyle name="MSSStyle122" xfId="123"/>
    <cellStyle name="MSSStyle123" xfId="124"/>
    <cellStyle name="MSSStyle124" xfId="125"/>
    <cellStyle name="MSSStyle125" xfId="126"/>
    <cellStyle name="MSSStyle126" xfId="127"/>
    <cellStyle name="MSSStyle127" xfId="128"/>
    <cellStyle name="MSSStyle128" xfId="129"/>
    <cellStyle name="MSSStyle129" xfId="130"/>
    <cellStyle name="MSSStyle130" xfId="131"/>
    <cellStyle name="MSSStyle131" xfId="132"/>
    <cellStyle name="MSSStyle132" xfId="133"/>
    <cellStyle name="MSSStyle133" xfId="134"/>
    <cellStyle name="MSSStyle134" xfId="135"/>
    <cellStyle name="MSSStyle135" xfId="136"/>
    <cellStyle name="MSSStyle136" xfId="137"/>
    <cellStyle name="MSSStyle137" xfId="138"/>
    <cellStyle name="MSSStyle138" xfId="139"/>
    <cellStyle name="MSSStyle139" xfId="140"/>
    <cellStyle name="MSSStyle140" xfId="141"/>
    <cellStyle name="MSSStyle141" xfId="142"/>
    <cellStyle name="MSSStyle142" xfId="143"/>
    <cellStyle name="MSSStyle143" xfId="144"/>
    <cellStyle name="MSSStyle144" xfId="145"/>
    <cellStyle name="MSSStyle145" xfId="146"/>
    <cellStyle name="MSSStyle146" xfId="147"/>
    <cellStyle name="MSSStyle147" xfId="148"/>
    <cellStyle name="MSSStyle148" xfId="149"/>
    <cellStyle name="MSSStyle149" xfId="150"/>
    <cellStyle name="MSSStyle150" xfId="151"/>
    <cellStyle name="MSSStyle151" xfId="152"/>
    <cellStyle name="MSSStyle152" xfId="153"/>
    <cellStyle name="MSSStyle153" xfId="154"/>
    <cellStyle name="MSSStyle154" xfId="155"/>
    <cellStyle name="MSSStyle155" xfId="156"/>
    <cellStyle name="MSSStyle156" xfId="157"/>
    <cellStyle name="MSSStyle157" xfId="158"/>
    <cellStyle name="MSSStyle158" xfId="159"/>
    <cellStyle name="MSSStyle159" xfId="160"/>
    <cellStyle name="MSSStyle160" xfId="161"/>
    <cellStyle name="MSSStyle161" xfId="162"/>
    <cellStyle name="MSSStyle162" xfId="163"/>
    <cellStyle name="MSSStyle163" xfId="164"/>
    <cellStyle name="MSSStyle164" xfId="165"/>
    <cellStyle name="MSSStyle165" xfId="166"/>
    <cellStyle name="MSSStyle166" xfId="167"/>
    <cellStyle name="MSSStyle167" xfId="168"/>
    <cellStyle name="MSSStyle168" xfId="169"/>
    <cellStyle name="MSSStyle169" xfId="170"/>
    <cellStyle name="MSSStyle170" xfId="171"/>
    <cellStyle name="MSSStyle171" xfId="172"/>
    <cellStyle name="MSSStyle172" xfId="173"/>
    <cellStyle name="MSSStyle173" xfId="174"/>
    <cellStyle name="MSSStyle174" xfId="175"/>
    <cellStyle name="MSSStyle175" xfId="176"/>
    <cellStyle name="MSSStyle176" xfId="177"/>
    <cellStyle name="MSSStyle177" xfId="178"/>
    <cellStyle name="MSSStyle178" xfId="179"/>
    <cellStyle name="MSSStyle179" xfId="180"/>
    <cellStyle name="MSSStyle180" xfId="181"/>
    <cellStyle name="MSSStyle181" xfId="182"/>
    <cellStyle name="MSSStyle182" xfId="183"/>
    <cellStyle name="MSSStyle183" xfId="184"/>
    <cellStyle name="MSSStyle184" xfId="185"/>
    <cellStyle name="MSSStyle185" xfId="186"/>
    <cellStyle name="MSSStyle186" xfId="187"/>
    <cellStyle name="MSSStyle187" xfId="188"/>
    <cellStyle name="MSSStyle188" xfId="189"/>
    <cellStyle name="MSSStyle189" xfId="190"/>
    <cellStyle name="MSSStyle190" xfId="191"/>
    <cellStyle name="MSSStyle191" xfId="192"/>
    <cellStyle name="Normal" xfId="0" builtinId="0"/>
    <cellStyle name="Normal 2" xfId="19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F0FFFF"/>
      <rgbColor rgb="00FFE0EC"/>
      <rgbColor rgb="00ADD8E6"/>
      <rgbColor rgb="00E0FFFF"/>
      <rgbColor rgb="00F0F0F0"/>
      <rgbColor rgb="00E6E6FA"/>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1495425</xdr:colOff>
      <xdr:row>45</xdr:row>
      <xdr:rowOff>104775</xdr:rowOff>
    </xdr:from>
    <xdr:to>
      <xdr:col>0</xdr:col>
      <xdr:colOff>4705350</xdr:colOff>
      <xdr:row>45</xdr:row>
      <xdr:rowOff>1571625</xdr:rowOff>
    </xdr:to>
    <xdr:pic>
      <xdr:nvPicPr>
        <xdr:cNvPr id="15364" name="Picture 2" descr="workflow"/>
        <xdr:cNvPicPr>
          <a:picLocks noChangeAspect="1" noChangeArrowheads="1"/>
        </xdr:cNvPicPr>
      </xdr:nvPicPr>
      <xdr:blipFill>
        <a:blip xmlns:r="http://schemas.openxmlformats.org/officeDocument/2006/relationships" r:embed="rId1"/>
        <a:srcRect/>
        <a:stretch>
          <a:fillRect/>
        </a:stretch>
      </xdr:blipFill>
      <xdr:spPr bwMode="auto">
        <a:xfrm>
          <a:off x="1495425" y="4533900"/>
          <a:ext cx="32099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finmodel.at.ua/" TargetMode="External"/><Relationship Id="rId7" Type="http://schemas.openxmlformats.org/officeDocument/2006/relationships/drawing" Target="../drawings/drawing1.xml"/><Relationship Id="rId2" Type="http://schemas.openxmlformats.org/officeDocument/2006/relationships/hyperlink" Target="http://sites.google.com/site/bpogroupfinance/services" TargetMode="External"/><Relationship Id="rId1" Type="http://schemas.openxmlformats.org/officeDocument/2006/relationships/hyperlink" Target="http://finmodel.at.ua/load" TargetMode="External"/><Relationship Id="rId6" Type="http://schemas.openxmlformats.org/officeDocument/2006/relationships/printerSettings" Target="../printerSettings/printerSettings1.bin"/><Relationship Id="rId5" Type="http://schemas.openxmlformats.org/officeDocument/2006/relationships/hyperlink" Target="http://sites.google.com/site/bpogroupfinance/" TargetMode="External"/><Relationship Id="rId4" Type="http://schemas.openxmlformats.org/officeDocument/2006/relationships/hyperlink" Target="mailto:BPO.infosource@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sheetPr>
    <outlinePr summaryBelow="0" summaryRight="0"/>
  </sheetPr>
  <dimension ref="A2:A103"/>
  <sheetViews>
    <sheetView tabSelected="1" topLeftCell="A101" workbookViewId="0">
      <selection activeCell="A106" sqref="A106:A109"/>
    </sheetView>
  </sheetViews>
  <sheetFormatPr defaultRowHeight="12.75" outlineLevelRow="2"/>
  <cols>
    <col min="1" max="1" width="98.7109375" style="122" customWidth="1"/>
    <col min="2" max="16384" width="9.140625" style="119"/>
  </cols>
  <sheetData>
    <row r="2" spans="1:1" ht="15.75">
      <c r="A2" s="118"/>
    </row>
    <row r="3" spans="1:1" ht="18">
      <c r="A3" s="139" t="s">
        <v>200</v>
      </c>
    </row>
    <row r="5" spans="1:1" ht="15">
      <c r="A5" s="120" t="s">
        <v>201</v>
      </c>
    </row>
    <row r="6" spans="1:1">
      <c r="A6" s="121"/>
    </row>
    <row r="7" spans="1:1" ht="51">
      <c r="A7" s="122" t="s">
        <v>202</v>
      </c>
    </row>
    <row r="8" spans="1:1">
      <c r="A8" s="123"/>
    </row>
    <row r="9" spans="1:1">
      <c r="A9" s="121"/>
    </row>
    <row r="10" spans="1:1" ht="15">
      <c r="A10" s="124" t="s">
        <v>245</v>
      </c>
    </row>
    <row r="11" spans="1:1">
      <c r="A11" s="121"/>
    </row>
    <row r="12" spans="1:1">
      <c r="A12" s="125" t="s">
        <v>203</v>
      </c>
    </row>
    <row r="13" spans="1:1" collapsed="1">
      <c r="A13" s="126" t="s">
        <v>204</v>
      </c>
    </row>
    <row r="14" spans="1:1" hidden="1" outlineLevel="1">
      <c r="A14" s="126" t="s">
        <v>205</v>
      </c>
    </row>
    <row r="15" spans="1:1" hidden="1" outlineLevel="2">
      <c r="A15" s="127" t="s">
        <v>206</v>
      </c>
    </row>
    <row r="16" spans="1:1" hidden="1" outlineLevel="2">
      <c r="A16" s="127" t="s">
        <v>207</v>
      </c>
    </row>
    <row r="17" spans="1:1" hidden="1" outlineLevel="2">
      <c r="A17" s="127" t="s">
        <v>208</v>
      </c>
    </row>
    <row r="18" spans="1:1" hidden="1" outlineLevel="2">
      <c r="A18" s="127" t="s">
        <v>209</v>
      </c>
    </row>
    <row r="19" spans="1:1" ht="25.5" hidden="1" outlineLevel="2">
      <c r="A19" s="127" t="s">
        <v>210</v>
      </c>
    </row>
    <row r="20" spans="1:1" hidden="1" outlineLevel="2">
      <c r="A20" s="126"/>
    </row>
    <row r="21" spans="1:1" hidden="1" outlineLevel="1">
      <c r="A21" s="126" t="s">
        <v>211</v>
      </c>
    </row>
    <row r="22" spans="1:1" hidden="1" outlineLevel="2">
      <c r="A22" s="127" t="s">
        <v>212</v>
      </c>
    </row>
    <row r="23" spans="1:1" hidden="1" outlineLevel="2">
      <c r="A23" s="127" t="s">
        <v>213</v>
      </c>
    </row>
    <row r="24" spans="1:1" hidden="1" outlineLevel="2">
      <c r="A24" s="127" t="s">
        <v>214</v>
      </c>
    </row>
    <row r="25" spans="1:1" hidden="1" outlineLevel="2">
      <c r="A25" s="121"/>
    </row>
    <row r="26" spans="1:1" hidden="1" outlineLevel="1">
      <c r="A26" s="126" t="s">
        <v>246</v>
      </c>
    </row>
    <row r="27" spans="1:1" hidden="1" outlineLevel="2">
      <c r="A27" s="127" t="s">
        <v>215</v>
      </c>
    </row>
    <row r="28" spans="1:1" ht="25.5" hidden="1" outlineLevel="2">
      <c r="A28" s="127" t="s">
        <v>247</v>
      </c>
    </row>
    <row r="29" spans="1:1" hidden="1" outlineLevel="2">
      <c r="A29" s="127" t="s">
        <v>248</v>
      </c>
    </row>
    <row r="30" spans="1:1" hidden="1" outlineLevel="1">
      <c r="A30" s="127"/>
    </row>
    <row r="31" spans="1:1">
      <c r="A31" s="128" t="s">
        <v>243</v>
      </c>
    </row>
    <row r="32" spans="1:1">
      <c r="A32" s="121"/>
    </row>
    <row r="33" spans="1:1">
      <c r="A33" s="125" t="s">
        <v>249</v>
      </c>
    </row>
    <row r="34" spans="1:1" collapsed="1">
      <c r="A34" s="126" t="s">
        <v>204</v>
      </c>
    </row>
    <row r="35" spans="1:1" hidden="1" outlineLevel="1">
      <c r="A35" s="126" t="s">
        <v>216</v>
      </c>
    </row>
    <row r="36" spans="1:1" hidden="1" outlineLevel="1">
      <c r="A36" s="126" t="s">
        <v>250</v>
      </c>
    </row>
    <row r="37" spans="1:1" hidden="1" outlineLevel="1">
      <c r="A37" s="126"/>
    </row>
    <row r="38" spans="1:1">
      <c r="A38" s="128" t="s">
        <v>244</v>
      </c>
    </row>
    <row r="39" spans="1:1">
      <c r="A39" s="121"/>
    </row>
    <row r="40" spans="1:1">
      <c r="A40" s="125" t="s">
        <v>251</v>
      </c>
    </row>
    <row r="41" spans="1:1">
      <c r="A41" s="121"/>
    </row>
    <row r="42" spans="1:1" ht="25.5">
      <c r="A42" s="129" t="s">
        <v>252</v>
      </c>
    </row>
    <row r="43" spans="1:1" collapsed="1">
      <c r="A43" s="126" t="s">
        <v>253</v>
      </c>
    </row>
    <row r="44" spans="1:1" hidden="1" outlineLevel="1">
      <c r="A44" s="130"/>
    </row>
    <row r="45" spans="1:1" ht="63.75" hidden="1" outlineLevel="1">
      <c r="A45" s="131" t="s">
        <v>254</v>
      </c>
    </row>
    <row r="46" spans="1:1" ht="140.1" hidden="1" customHeight="1" outlineLevel="1">
      <c r="A46" s="132"/>
    </row>
    <row r="47" spans="1:1" ht="89.25" hidden="1" outlineLevel="1">
      <c r="A47" s="133" t="s">
        <v>255</v>
      </c>
    </row>
    <row r="48" spans="1:1" hidden="1" outlineLevel="1">
      <c r="A48" s="133"/>
    </row>
    <row r="49" spans="1:1" ht="63.75" hidden="1" outlineLevel="1">
      <c r="A49" s="134" t="s">
        <v>256</v>
      </c>
    </row>
    <row r="50" spans="1:1">
      <c r="A50" s="121"/>
    </row>
    <row r="51" spans="1:1">
      <c r="A51" s="132" t="s">
        <v>257</v>
      </c>
    </row>
    <row r="52" spans="1:1">
      <c r="A52" s="123" t="s">
        <v>261</v>
      </c>
    </row>
    <row r="53" spans="1:1">
      <c r="A53" s="123" t="s">
        <v>262</v>
      </c>
    </row>
    <row r="54" spans="1:1">
      <c r="A54" s="123" t="s">
        <v>263</v>
      </c>
    </row>
    <row r="55" spans="1:1">
      <c r="A55" s="135"/>
    </row>
    <row r="56" spans="1:1">
      <c r="A56" s="136"/>
    </row>
    <row r="57" spans="1:1" ht="15">
      <c r="A57" s="124" t="s">
        <v>217</v>
      </c>
    </row>
    <row r="59" spans="1:1" ht="38.25">
      <c r="A59" s="122" t="s">
        <v>218</v>
      </c>
    </row>
    <row r="61" spans="1:1">
      <c r="A61" s="122" t="s">
        <v>242</v>
      </c>
    </row>
    <row r="63" spans="1:1">
      <c r="A63" s="122" t="s">
        <v>219</v>
      </c>
    </row>
    <row r="64" spans="1:1">
      <c r="A64" s="126" t="s">
        <v>220</v>
      </c>
    </row>
    <row r="65" spans="1:1">
      <c r="A65" s="126" t="s">
        <v>221</v>
      </c>
    </row>
    <row r="66" spans="1:1">
      <c r="A66" s="126" t="s">
        <v>258</v>
      </c>
    </row>
    <row r="67" spans="1:1">
      <c r="A67" s="126" t="s">
        <v>222</v>
      </c>
    </row>
    <row r="68" spans="1:1">
      <c r="A68" s="127" t="s">
        <v>223</v>
      </c>
    </row>
    <row r="69" spans="1:1" ht="25.5">
      <c r="A69" s="127" t="s">
        <v>224</v>
      </c>
    </row>
    <row r="70" spans="1:1">
      <c r="A70" s="126" t="s">
        <v>225</v>
      </c>
    </row>
    <row r="71" spans="1:1" ht="25.5">
      <c r="A71" s="127" t="s">
        <v>226</v>
      </c>
    </row>
    <row r="72" spans="1:1">
      <c r="A72" s="137"/>
    </row>
    <row r="73" spans="1:1">
      <c r="A73" s="137" t="s">
        <v>239</v>
      </c>
    </row>
    <row r="75" spans="1:1">
      <c r="A75" s="122" t="s">
        <v>227</v>
      </c>
    </row>
    <row r="76" spans="1:1" ht="25.5">
      <c r="A76" s="126" t="s">
        <v>259</v>
      </c>
    </row>
    <row r="77" spans="1:1" ht="51" customHeight="1">
      <c r="A77" s="126" t="s">
        <v>260</v>
      </c>
    </row>
    <row r="79" spans="1:1">
      <c r="A79" s="122" t="s">
        <v>228</v>
      </c>
    </row>
    <row r="82" spans="1:1">
      <c r="A82" s="135"/>
    </row>
    <row r="83" spans="1:1">
      <c r="A83" s="138"/>
    </row>
    <row r="84" spans="1:1" ht="15">
      <c r="A84" s="124" t="s">
        <v>229</v>
      </c>
    </row>
    <row r="86" spans="1:1" ht="38.25">
      <c r="A86" s="122" t="s">
        <v>230</v>
      </c>
    </row>
    <row r="88" spans="1:1" ht="38.25">
      <c r="A88" s="122" t="s">
        <v>231</v>
      </c>
    </row>
    <row r="90" spans="1:1" ht="38.25">
      <c r="A90" s="122" t="s">
        <v>232</v>
      </c>
    </row>
    <row r="92" spans="1:1" ht="38.25">
      <c r="A92" s="122" t="s">
        <v>233</v>
      </c>
    </row>
    <row r="94" spans="1:1" ht="15">
      <c r="A94" s="124" t="s">
        <v>234</v>
      </c>
    </row>
    <row r="96" spans="1:1">
      <c r="A96" s="122" t="s">
        <v>235</v>
      </c>
    </row>
    <row r="97" spans="1:1">
      <c r="A97" s="121"/>
    </row>
    <row r="98" spans="1:1" ht="25.5">
      <c r="A98" s="126" t="s">
        <v>241</v>
      </c>
    </row>
    <row r="99" spans="1:1" ht="25.5">
      <c r="A99" s="127" t="s">
        <v>236</v>
      </c>
    </row>
    <row r="100" spans="1:1" ht="25.5">
      <c r="A100" s="127" t="s">
        <v>237</v>
      </c>
    </row>
    <row r="101" spans="1:1" ht="25.5">
      <c r="A101" s="127" t="s">
        <v>238</v>
      </c>
    </row>
    <row r="103" spans="1:1" ht="25.5">
      <c r="A103" s="126" t="s">
        <v>240</v>
      </c>
    </row>
  </sheetData>
  <hyperlinks>
    <hyperlink ref="A31" r:id="rId1"/>
    <hyperlink ref="A38" r:id="rId2"/>
    <hyperlink ref="A52" r:id="rId3"/>
    <hyperlink ref="A54" r:id="rId4"/>
    <hyperlink ref="A53" r:id="rId5"/>
  </hyperlinks>
  <printOptions horizontalCentered="1"/>
  <pageMargins left="0.45" right="0.45" top="0.5" bottom="0.5" header="0.3" footer="0.3"/>
  <pageSetup orientation="portrait" r:id="rId6"/>
  <headerFooter>
    <oddFooter>&amp;LModelSheet is a trademark of ModelSheet Software, LLC&amp;Rpage &amp;P of &amp;N</oddFooter>
  </headerFooter>
  <drawing r:id="rId7"/>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E66"/>
  <sheetViews>
    <sheetView zoomScaleNormal="100" workbookViewId="0"/>
  </sheetViews>
  <sheetFormatPr defaultRowHeight="12.75" customHeight="1"/>
  <cols>
    <col min="1" max="1" width="23.7109375" customWidth="1"/>
    <col min="2" max="2" width="5.140625" customWidth="1"/>
    <col min="4" max="4" width="12" customWidth="1"/>
    <col min="5" max="5" width="8" customWidth="1"/>
  </cols>
  <sheetData>
    <row r="1" spans="1:5" ht="12.75" customHeight="1">
      <c r="A1" s="141" t="str">
        <f>"Employment Candidates"</f>
        <v>Employment Candidates</v>
      </c>
      <c r="B1" s="141"/>
      <c r="C1" s="141"/>
    </row>
    <row r="2" spans="1:5" ht="12.75" customHeight="1">
      <c r="A2" s="141" t="str">
        <f>"Position Title: "&amp;'Open Position'!B7</f>
        <v>Position Title: Marketing Manager</v>
      </c>
      <c r="B2" s="141"/>
      <c r="C2" s="141"/>
    </row>
    <row r="3" spans="1:5" ht="12.75" customHeight="1">
      <c r="A3" s="141" t="str">
        <f>"Candidate 4"&amp;" "&amp;Labels!B29</f>
        <v>Candidate 4 George</v>
      </c>
      <c r="B3" s="141"/>
      <c r="C3" s="141"/>
    </row>
    <row r="4" spans="1:5" ht="12.75" customHeight="1">
      <c r="A4" s="141" t="str">
        <f>""</f>
        <v/>
      </c>
      <c r="B4" s="141"/>
      <c r="C4" s="141"/>
    </row>
    <row r="5" spans="1:5" ht="12.75" customHeight="1">
      <c r="A5" s="140" t="str">
        <f>"Candidates"</f>
        <v>Candidates</v>
      </c>
      <c r="B5" s="140"/>
    </row>
    <row r="6" spans="1:5" ht="12.75" customHeight="1">
      <c r="A6" s="1" t="str">
        <f>" "</f>
        <v xml:space="preserve"> </v>
      </c>
    </row>
    <row r="7" spans="1:5" ht="12.75" customHeight="1">
      <c r="A7" s="28" t="str">
        <f>Labels!B18</f>
        <v>Probability Accept</v>
      </c>
      <c r="B7" s="70">
        <f>'Inputs - Candidates'!B11</f>
        <v>0.7</v>
      </c>
      <c r="D7" s="28" t="str">
        <f>Labels!B12</f>
        <v>Last Updated</v>
      </c>
      <c r="E7" s="71">
        <f>'Inputs - Candidates'!E11</f>
        <v>40392</v>
      </c>
    </row>
    <row r="9" spans="1:5" ht="12.75" customHeight="1">
      <c r="A9" s="2" t="str">
        <f>Labels!B7</f>
        <v>Candidate Detail Ratings</v>
      </c>
      <c r="B9" s="30"/>
    </row>
    <row r="10" spans="1:5" ht="12.75" customHeight="1">
      <c r="A10" s="3" t="str">
        <f>"   "&amp;Labels!B34</f>
        <v xml:space="preserve">   Experience</v>
      </c>
      <c r="B10" s="34"/>
    </row>
    <row r="11" spans="1:5" ht="12.75" customHeight="1">
      <c r="A11" s="4" t="str">
        <f>"      "&amp;Labels!B35</f>
        <v xml:space="preserve">      Industry</v>
      </c>
      <c r="B11" s="72">
        <f>'Inputs - Candidates'!E18</f>
        <v>5</v>
      </c>
    </row>
    <row r="12" spans="1:5" ht="12.75" customHeight="1">
      <c r="A12" s="4" t="str">
        <f>"      "&amp;Labels!B36</f>
        <v xml:space="preserve">      Functional Focus</v>
      </c>
      <c r="B12" s="72">
        <f>'Inputs - Candidates'!E19</f>
        <v>5</v>
      </c>
    </row>
    <row r="13" spans="1:5" ht="12.75" customHeight="1">
      <c r="A13" s="4" t="str">
        <f>"      "&amp;Labels!B37</f>
        <v xml:space="preserve">      Functional Breadth</v>
      </c>
      <c r="B13" s="72">
        <f>'Inputs - Candidates'!E20</f>
        <v>5</v>
      </c>
    </row>
    <row r="14" spans="1:5" ht="12.75" customHeight="1">
      <c r="A14" s="4" t="str">
        <f>"      "&amp;Labels!B38</f>
        <v xml:space="preserve">      Job Scope</v>
      </c>
      <c r="B14" s="72">
        <f>'Inputs - Candidates'!E21</f>
        <v>4</v>
      </c>
    </row>
    <row r="15" spans="1:5" ht="12.75" customHeight="1">
      <c r="A15" s="4" t="str">
        <f>"      "&amp;Labels!B39</f>
        <v xml:space="preserve">      Job Progression</v>
      </c>
      <c r="B15" s="72">
        <f>'Inputs - Candidates'!E22</f>
        <v>4</v>
      </c>
    </row>
    <row r="16" spans="1:5" ht="12.75" customHeight="1">
      <c r="A16" s="4" t="str">
        <f>"      "&amp;Labels!B40</f>
        <v xml:space="preserve">      Inside/Outside Candidate</v>
      </c>
      <c r="B16" s="72">
        <f>'Inputs - Candidates'!E23</f>
        <v>5</v>
      </c>
    </row>
    <row r="17" spans="1:2" ht="12.75" customHeight="1">
      <c r="A17" s="4" t="str">
        <f>"      "&amp;Labels!B41</f>
        <v xml:space="preserve">      Education - Professional</v>
      </c>
      <c r="B17" s="72">
        <f>'Inputs - Candidates'!E24</f>
        <v>5</v>
      </c>
    </row>
    <row r="18" spans="1:2" ht="12.75" customHeight="1">
      <c r="A18" s="4" t="str">
        <f>"      "&amp;Labels!B42</f>
        <v xml:space="preserve">      Education - Breadth</v>
      </c>
      <c r="B18" s="72">
        <f>'Inputs - Candidates'!E25</f>
        <v>5</v>
      </c>
    </row>
    <row r="19" spans="1:2" ht="12.75" customHeight="1">
      <c r="A19" s="3" t="str">
        <f>"      "&amp;Labels!C34</f>
        <v xml:space="preserve">      Subtotal</v>
      </c>
      <c r="B19" s="34">
        <f>'Inputs - Candidates'!E26</f>
        <v>4.916666666666667</v>
      </c>
    </row>
    <row r="20" spans="1:2" ht="12.75" customHeight="1">
      <c r="A20" s="3" t="str">
        <f>"   "&amp;Labels!B43</f>
        <v xml:space="preserve">   Accomplishments</v>
      </c>
      <c r="B20" s="34"/>
    </row>
    <row r="21" spans="1:2" ht="12.75" customHeight="1">
      <c r="A21" s="4" t="str">
        <f>"      "&amp;Labels!B44</f>
        <v xml:space="preserve">      Assigned Contributions</v>
      </c>
      <c r="B21" s="72">
        <f>'Inputs - Candidates'!E28</f>
        <v>4</v>
      </c>
    </row>
    <row r="22" spans="1:2" ht="12.75" customHeight="1">
      <c r="A22" s="4" t="str">
        <f>"      "&amp;Labels!B45</f>
        <v xml:space="preserve">      Original Contributions</v>
      </c>
      <c r="B22" s="72">
        <f>'Inputs - Candidates'!E29</f>
        <v>2</v>
      </c>
    </row>
    <row r="23" spans="1:2" ht="12.75" customHeight="1">
      <c r="A23" s="4" t="str">
        <f>"      "&amp;Labels!B46</f>
        <v xml:space="preserve">      Outstanding Contributions</v>
      </c>
      <c r="B23" s="72">
        <f>'Inputs - Candidates'!E30</f>
        <v>2</v>
      </c>
    </row>
    <row r="24" spans="1:2" ht="12.75" customHeight="1">
      <c r="A24" s="3" t="str">
        <f>"      "&amp;Labels!C43</f>
        <v xml:space="preserve">      Subtotal</v>
      </c>
      <c r="B24" s="34">
        <f>'Inputs - Candidates'!E31</f>
        <v>2.7272727272727271</v>
      </c>
    </row>
    <row r="25" spans="1:2" ht="12.75" customHeight="1">
      <c r="A25" s="3" t="str">
        <f>"   "&amp;Labels!B47</f>
        <v xml:space="preserve">   Team Style</v>
      </c>
      <c r="B25" s="34"/>
    </row>
    <row r="26" spans="1:2" ht="12.75" customHeight="1">
      <c r="A26" s="4" t="str">
        <f>"      "&amp;Labels!B48</f>
        <v xml:space="preserve">      Works well with Others</v>
      </c>
      <c r="B26" s="72">
        <f>'Inputs - Candidates'!E33</f>
        <v>5</v>
      </c>
    </row>
    <row r="27" spans="1:2" ht="12.75" customHeight="1">
      <c r="A27" s="4" t="str">
        <f>"      "&amp;Labels!B49</f>
        <v xml:space="preserve">      Accepts Conflict of Ideas</v>
      </c>
      <c r="B27" s="72">
        <f>'Inputs - Candidates'!E34</f>
        <v>3</v>
      </c>
    </row>
    <row r="28" spans="1:2" ht="12.75" customHeight="1">
      <c r="A28" s="4" t="str">
        <f>"      "&amp;Labels!B50</f>
        <v xml:space="preserve">      Manages Conflict of People</v>
      </c>
      <c r="B28" s="72">
        <f>'Inputs - Candidates'!E35</f>
        <v>4</v>
      </c>
    </row>
    <row r="29" spans="1:2" ht="12.75" customHeight="1">
      <c r="A29" s="4" t="str">
        <f>"      "&amp;Labels!B51</f>
        <v xml:space="preserve">      Accepts Valid Criticism</v>
      </c>
      <c r="B29" s="72">
        <f>'Inputs - Candidates'!E36</f>
        <v>3</v>
      </c>
    </row>
    <row r="30" spans="1:2" ht="12.75" customHeight="1">
      <c r="A30" s="4" t="str">
        <f>"      "&amp;Labels!B52</f>
        <v xml:space="preserve">      Forms Own Opinions</v>
      </c>
      <c r="B30" s="72">
        <f>'Inputs - Candidates'!E37</f>
        <v>4</v>
      </c>
    </row>
    <row r="31" spans="1:2" ht="12.75" customHeight="1">
      <c r="A31" s="4" t="str">
        <f>"      "&amp;Labels!B53</f>
        <v xml:space="preserve">      Leadership</v>
      </c>
      <c r="B31" s="72">
        <f>'Inputs - Candidates'!E38</f>
        <v>3</v>
      </c>
    </row>
    <row r="32" spans="1:2" ht="12.75" customHeight="1">
      <c r="A32" s="3" t="str">
        <f>"      "&amp;Labels!C47</f>
        <v xml:space="preserve">      Subtotal</v>
      </c>
      <c r="B32" s="34">
        <f>'Inputs - Candidates'!E39</f>
        <v>3.7619047619047623</v>
      </c>
    </row>
    <row r="33" spans="1:2" ht="12.75" customHeight="1">
      <c r="A33" s="3" t="str">
        <f>"   "&amp;Labels!B54</f>
        <v xml:space="preserve">   Basic Competencies</v>
      </c>
      <c r="B33" s="34"/>
    </row>
    <row r="34" spans="1:2" ht="12.75" customHeight="1">
      <c r="A34" s="4" t="str">
        <f>"      "&amp;Labels!B55</f>
        <v xml:space="preserve">      Sense of Fairness</v>
      </c>
      <c r="B34" s="72">
        <f>'Inputs - Candidates'!E41</f>
        <v>3</v>
      </c>
    </row>
    <row r="35" spans="1:2" ht="12.75" customHeight="1">
      <c r="A35" s="4" t="str">
        <f>"      "&amp;Labels!B56</f>
        <v xml:space="preserve">      Cognitive Ability</v>
      </c>
      <c r="B35" s="72">
        <f>'Inputs - Candidates'!E42</f>
        <v>3</v>
      </c>
    </row>
    <row r="36" spans="1:2" ht="12.75" customHeight="1">
      <c r="A36" s="3" t="str">
        <f>"      "&amp;Labels!C54</f>
        <v xml:space="preserve">      Subtotal</v>
      </c>
      <c r="B36" s="34">
        <f>'Inputs - Candidates'!E43</f>
        <v>3</v>
      </c>
    </row>
    <row r="37" spans="1:2" ht="12.75" customHeight="1">
      <c r="A37" s="3" t="str">
        <f>"   "&amp;Labels!B57</f>
        <v xml:space="preserve">   Compensation</v>
      </c>
      <c r="B37" s="34">
        <f>'Inputs - Candidates'!E44</f>
        <v>6</v>
      </c>
    </row>
    <row r="38" spans="1:2" ht="12.75" customHeight="1">
      <c r="A38" s="3" t="str">
        <f>"   "&amp;Labels!B58</f>
        <v xml:space="preserve">   Location</v>
      </c>
      <c r="B38" s="34">
        <f>'Inputs - Candidates'!E45</f>
        <v>2</v>
      </c>
    </row>
    <row r="39" spans="1:2" ht="12.75" customHeight="1">
      <c r="A39" s="15" t="str">
        <f>"   "&amp;Labels!C33</f>
        <v xml:space="preserve">   Total</v>
      </c>
      <c r="B39" s="38">
        <f>'Inputs - Candidates'!E46</f>
        <v>3.8225806451612905</v>
      </c>
    </row>
    <row r="41" spans="1:2" ht="12.75" customHeight="1">
      <c r="A41" s="2" t="str">
        <f>Labels!B10</f>
        <v>Comments</v>
      </c>
      <c r="B41" s="54"/>
    </row>
    <row r="42" spans="1:2" ht="12.75" customHeight="1">
      <c r="A42" s="3" t="str">
        <f>"   "&amp;Labels!B34</f>
        <v xml:space="preserve">   Experience</v>
      </c>
      <c r="B42" s="55"/>
    </row>
    <row r="43" spans="1:2" ht="12.75" customHeight="1">
      <c r="A43" s="4" t="str">
        <f>"      "&amp;Labels!B35</f>
        <v xml:space="preserve">      Industry</v>
      </c>
      <c r="B43" s="73" t="str">
        <f>'Inputs - Candidates'!G132</f>
        <v xml:space="preserve"> </v>
      </c>
    </row>
    <row r="44" spans="1:2" ht="12.75" customHeight="1">
      <c r="A44" s="4" t="str">
        <f>"      "&amp;Labels!B36</f>
        <v xml:space="preserve">      Functional Focus</v>
      </c>
      <c r="B44" s="73" t="str">
        <f>'Inputs - Candidates'!G133</f>
        <v xml:space="preserve"> </v>
      </c>
    </row>
    <row r="45" spans="1:2" ht="12.75" customHeight="1">
      <c r="A45" s="4" t="str">
        <f>"      "&amp;Labels!B37</f>
        <v xml:space="preserve">      Functional Breadth</v>
      </c>
      <c r="B45" s="73" t="str">
        <f>'Inputs - Candidates'!G134</f>
        <v xml:space="preserve"> </v>
      </c>
    </row>
    <row r="46" spans="1:2" ht="12.75" customHeight="1">
      <c r="A46" s="4" t="str">
        <f>"      "&amp;Labels!B38</f>
        <v xml:space="preserve">      Job Scope</v>
      </c>
      <c r="B46" s="73" t="str">
        <f>'Inputs - Candidates'!G135</f>
        <v xml:space="preserve"> </v>
      </c>
    </row>
    <row r="47" spans="1:2" ht="12.75" customHeight="1">
      <c r="A47" s="4" t="str">
        <f>"      "&amp;Labels!B39</f>
        <v xml:space="preserve">      Job Progression</v>
      </c>
      <c r="B47" s="73" t="str">
        <f>'Inputs - Candidates'!G136</f>
        <v xml:space="preserve"> </v>
      </c>
    </row>
    <row r="48" spans="1:2" ht="12.75" customHeight="1">
      <c r="A48" s="4" t="str">
        <f>"      "&amp;Labels!B40</f>
        <v xml:space="preserve">      Inside/Outside Candidate</v>
      </c>
      <c r="B48" s="73" t="str">
        <f>'Inputs - Candidates'!G137</f>
        <v xml:space="preserve"> </v>
      </c>
    </row>
    <row r="49" spans="1:2" ht="12.75" customHeight="1">
      <c r="A49" s="4" t="str">
        <f>"      "&amp;Labels!B41</f>
        <v xml:space="preserve">      Education - Professional</v>
      </c>
      <c r="B49" s="73" t="str">
        <f>'Inputs - Candidates'!G138</f>
        <v xml:space="preserve"> </v>
      </c>
    </row>
    <row r="50" spans="1:2" ht="12.75" customHeight="1">
      <c r="A50" s="4" t="str">
        <f>"      "&amp;Labels!B42</f>
        <v xml:space="preserve">      Education - Breadth</v>
      </c>
      <c r="B50" s="73" t="str">
        <f>'Inputs - Candidates'!G139</f>
        <v xml:space="preserve"> </v>
      </c>
    </row>
    <row r="51" spans="1:2" ht="12.75" customHeight="1">
      <c r="A51" s="3" t="str">
        <f>"   "&amp;Labels!B43</f>
        <v xml:space="preserve">   Accomplishments</v>
      </c>
      <c r="B51" s="55"/>
    </row>
    <row r="52" spans="1:2" ht="12.75" customHeight="1">
      <c r="A52" s="4" t="str">
        <f>"      "&amp;Labels!B44</f>
        <v xml:space="preserve">      Assigned Contributions</v>
      </c>
      <c r="B52" s="73" t="str">
        <f>'Inputs - Candidates'!G141</f>
        <v xml:space="preserve"> </v>
      </c>
    </row>
    <row r="53" spans="1:2" ht="12.75" customHeight="1">
      <c r="A53" s="4" t="str">
        <f>"      "&amp;Labels!B45</f>
        <v xml:space="preserve">      Original Contributions</v>
      </c>
      <c r="B53" s="73" t="str">
        <f>'Inputs - Candidates'!G142</f>
        <v xml:space="preserve"> </v>
      </c>
    </row>
    <row r="54" spans="1:2" ht="12.75" customHeight="1">
      <c r="A54" s="4" t="str">
        <f>"      "&amp;Labels!B46</f>
        <v xml:space="preserve">      Outstanding Contributions</v>
      </c>
      <c r="B54" s="73" t="str">
        <f>'Inputs - Candidates'!G143</f>
        <v xml:space="preserve"> </v>
      </c>
    </row>
    <row r="55" spans="1:2" ht="12.75" customHeight="1">
      <c r="A55" s="3" t="str">
        <f>"   "&amp;Labels!B47</f>
        <v xml:space="preserve">   Team Style</v>
      </c>
      <c r="B55" s="55"/>
    </row>
    <row r="56" spans="1:2" ht="12.75" customHeight="1">
      <c r="A56" s="4" t="str">
        <f>"      "&amp;Labels!B48</f>
        <v xml:space="preserve">      Works well with Others</v>
      </c>
      <c r="B56" s="73" t="str">
        <f>'Inputs - Candidates'!G145</f>
        <v xml:space="preserve"> </v>
      </c>
    </row>
    <row r="57" spans="1:2" ht="12.75" customHeight="1">
      <c r="A57" s="4" t="str">
        <f>"      "&amp;Labels!B49</f>
        <v xml:space="preserve">      Accepts Conflict of Ideas</v>
      </c>
      <c r="B57" s="73" t="str">
        <f>'Inputs - Candidates'!G146</f>
        <v xml:space="preserve"> </v>
      </c>
    </row>
    <row r="58" spans="1:2" ht="12.75" customHeight="1">
      <c r="A58" s="4" t="str">
        <f>"      "&amp;Labels!B50</f>
        <v xml:space="preserve">      Manages Conflict of People</v>
      </c>
      <c r="B58" s="73" t="str">
        <f>'Inputs - Candidates'!G147</f>
        <v xml:space="preserve"> </v>
      </c>
    </row>
    <row r="59" spans="1:2" ht="12.75" customHeight="1">
      <c r="A59" s="4" t="str">
        <f>"      "&amp;Labels!B51</f>
        <v xml:space="preserve">      Accepts Valid Criticism</v>
      </c>
      <c r="B59" s="73" t="str">
        <f>'Inputs - Candidates'!G148</f>
        <v xml:space="preserve"> </v>
      </c>
    </row>
    <row r="60" spans="1:2" ht="12.75" customHeight="1">
      <c r="A60" s="4" t="str">
        <f>"      "&amp;Labels!B52</f>
        <v xml:space="preserve">      Forms Own Opinions</v>
      </c>
      <c r="B60" s="73" t="str">
        <f>'Inputs - Candidates'!G149</f>
        <v xml:space="preserve"> </v>
      </c>
    </row>
    <row r="61" spans="1:2" ht="12.75" customHeight="1">
      <c r="A61" s="4" t="str">
        <f>"      "&amp;Labels!B53</f>
        <v xml:space="preserve">      Leadership</v>
      </c>
      <c r="B61" s="73" t="str">
        <f>'Inputs - Candidates'!G150</f>
        <v xml:space="preserve"> </v>
      </c>
    </row>
    <row r="62" spans="1:2" ht="12.75" customHeight="1">
      <c r="A62" s="3" t="str">
        <f>"   "&amp;Labels!B54</f>
        <v xml:space="preserve">   Basic Competencies</v>
      </c>
      <c r="B62" s="55"/>
    </row>
    <row r="63" spans="1:2" ht="12.75" customHeight="1">
      <c r="A63" s="4" t="str">
        <f>"      "&amp;Labels!B55</f>
        <v xml:space="preserve">      Sense of Fairness</v>
      </c>
      <c r="B63" s="73" t="str">
        <f>'Inputs - Candidates'!G152</f>
        <v xml:space="preserve"> </v>
      </c>
    </row>
    <row r="64" spans="1:2" ht="12.75" customHeight="1">
      <c r="A64" s="4" t="str">
        <f>"      "&amp;Labels!B56</f>
        <v xml:space="preserve">      Cognitive Ability</v>
      </c>
      <c r="B64" s="73" t="str">
        <f>'Inputs - Candidates'!G153</f>
        <v xml:space="preserve"> </v>
      </c>
    </row>
    <row r="65" spans="1:2" ht="12.75" customHeight="1">
      <c r="A65" s="3" t="str">
        <f>"   "&amp;Labels!B57</f>
        <v xml:space="preserve">   Compensation</v>
      </c>
      <c r="B65" s="74" t="str">
        <f>'Inputs - Candidates'!G154</f>
        <v xml:space="preserve"> </v>
      </c>
    </row>
    <row r="66" spans="1:2" ht="12.75" customHeight="1">
      <c r="A66" s="5" t="str">
        <f>"   "&amp;Labels!B58</f>
        <v xml:space="preserve">   Location</v>
      </c>
      <c r="B66" s="75" t="str">
        <f>'Inputs - Candidates'!G155</f>
        <v xml:space="preserve"> </v>
      </c>
    </row>
  </sheetData>
  <mergeCells count="5">
    <mergeCell ref="A1:C1"/>
    <mergeCell ref="A2:C2"/>
    <mergeCell ref="A3:C3"/>
    <mergeCell ref="A4:C4"/>
    <mergeCell ref="A5:B5"/>
  </mergeCells>
  <pageMargins left="0.25" right="0.25" top="0.5" bottom="0.5" header="0.5" footer="0.5"/>
  <pageSetup paperSize="9" fitToHeight="32767" orientation="landscape" horizontalDpi="0" verticalDpi="0" copies="0"/>
  <headerFooter alignWithMargins="0"/>
  <legacyDrawing r:id="rId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E66"/>
  <sheetViews>
    <sheetView zoomScaleNormal="100" workbookViewId="0"/>
  </sheetViews>
  <sheetFormatPr defaultRowHeight="12.75" customHeight="1"/>
  <cols>
    <col min="1" max="1" width="23.7109375" customWidth="1"/>
    <col min="2" max="2" width="4.140625" customWidth="1"/>
    <col min="4" max="4" width="12" customWidth="1"/>
    <col min="5" max="5" width="8.85546875" customWidth="1"/>
  </cols>
  <sheetData>
    <row r="1" spans="1:5" ht="12.75" customHeight="1">
      <c r="A1" s="141" t="str">
        <f>"Employment Candidates"</f>
        <v>Employment Candidates</v>
      </c>
      <c r="B1" s="141"/>
      <c r="C1" s="141"/>
    </row>
    <row r="2" spans="1:5" ht="12.75" customHeight="1">
      <c r="A2" s="141" t="str">
        <f>"Position Title: "&amp;'Open Position'!B7</f>
        <v>Position Title: Marketing Manager</v>
      </c>
      <c r="B2" s="141"/>
      <c r="C2" s="141"/>
    </row>
    <row r="3" spans="1:5" ht="12.75" customHeight="1">
      <c r="A3" s="141" t="str">
        <f>"Candidate 5"&amp;" "&amp;Labels!B30</f>
        <v>Candidate 5 Armand</v>
      </c>
      <c r="B3" s="141"/>
      <c r="C3" s="141"/>
    </row>
    <row r="4" spans="1:5" ht="12.75" customHeight="1">
      <c r="A4" s="141" t="str">
        <f>""</f>
        <v/>
      </c>
      <c r="B4" s="141"/>
      <c r="C4" s="141"/>
    </row>
    <row r="5" spans="1:5" ht="12.75" customHeight="1">
      <c r="A5" s="140" t="str">
        <f>"Candidates"</f>
        <v>Candidates</v>
      </c>
      <c r="B5" s="140"/>
    </row>
    <row r="6" spans="1:5" ht="12.75" customHeight="1">
      <c r="A6" s="1" t="str">
        <f>" "</f>
        <v xml:space="preserve"> </v>
      </c>
    </row>
    <row r="7" spans="1:5" ht="12.75" customHeight="1">
      <c r="A7" s="28" t="str">
        <f>Labels!B18</f>
        <v>Probability Accept</v>
      </c>
      <c r="B7" s="70">
        <f>'Inputs - Candidates'!B12</f>
        <v>0</v>
      </c>
      <c r="D7" s="28" t="str">
        <f>Labels!B12</f>
        <v>Last Updated</v>
      </c>
      <c r="E7" s="71">
        <f>'Inputs - Candidates'!E12</f>
        <v>40408</v>
      </c>
    </row>
    <row r="9" spans="1:5" ht="12.75" customHeight="1">
      <c r="A9" s="2" t="str">
        <f>Labels!B7</f>
        <v>Candidate Detail Ratings</v>
      </c>
      <c r="B9" s="30"/>
    </row>
    <row r="10" spans="1:5" ht="12.75" customHeight="1">
      <c r="A10" s="3" t="str">
        <f>"   "&amp;Labels!B34</f>
        <v xml:space="preserve">   Experience</v>
      </c>
      <c r="B10" s="34"/>
    </row>
    <row r="11" spans="1:5" ht="12.75" customHeight="1">
      <c r="A11" s="4" t="str">
        <f>"      "&amp;Labels!B35</f>
        <v xml:space="preserve">      Industry</v>
      </c>
      <c r="B11" s="72">
        <f>'Inputs - Candidates'!F18</f>
        <v>3</v>
      </c>
    </row>
    <row r="12" spans="1:5" ht="12.75" customHeight="1">
      <c r="A12" s="4" t="str">
        <f>"      "&amp;Labels!B36</f>
        <v xml:space="preserve">      Functional Focus</v>
      </c>
      <c r="B12" s="72">
        <f>'Inputs - Candidates'!F19</f>
        <v>5</v>
      </c>
    </row>
    <row r="13" spans="1:5" ht="12.75" customHeight="1">
      <c r="A13" s="4" t="str">
        <f>"      "&amp;Labels!B37</f>
        <v xml:space="preserve">      Functional Breadth</v>
      </c>
      <c r="B13" s="72">
        <f>'Inputs - Candidates'!F20</f>
        <v>3</v>
      </c>
    </row>
    <row r="14" spans="1:5" ht="12.75" customHeight="1">
      <c r="A14" s="4" t="str">
        <f>"      "&amp;Labels!B38</f>
        <v xml:space="preserve">      Job Scope</v>
      </c>
      <c r="B14" s="72">
        <f>'Inputs - Candidates'!F21</f>
        <v>3</v>
      </c>
    </row>
    <row r="15" spans="1:5" ht="12.75" customHeight="1">
      <c r="A15" s="4" t="str">
        <f>"      "&amp;Labels!B39</f>
        <v xml:space="preserve">      Job Progression</v>
      </c>
      <c r="B15" s="72">
        <f>'Inputs - Candidates'!F22</f>
        <v>3</v>
      </c>
    </row>
    <row r="16" spans="1:5" ht="12.75" customHeight="1">
      <c r="A16" s="4" t="str">
        <f>"      "&amp;Labels!B40</f>
        <v xml:space="preserve">      Inside/Outside Candidate</v>
      </c>
      <c r="B16" s="72">
        <f>'Inputs - Candidates'!F23</f>
        <v>4</v>
      </c>
    </row>
    <row r="17" spans="1:2" ht="12.75" customHeight="1">
      <c r="A17" s="4" t="str">
        <f>"      "&amp;Labels!B41</f>
        <v xml:space="preserve">      Education - Professional</v>
      </c>
      <c r="B17" s="72">
        <f>'Inputs - Candidates'!F24</f>
        <v>3</v>
      </c>
    </row>
    <row r="18" spans="1:2" ht="12.75" customHeight="1">
      <c r="A18" s="4" t="str">
        <f>"      "&amp;Labels!B42</f>
        <v xml:space="preserve">      Education - Breadth</v>
      </c>
      <c r="B18" s="72">
        <f>'Inputs - Candidates'!F25</f>
        <v>3</v>
      </c>
    </row>
    <row r="19" spans="1:2" ht="12.75" customHeight="1">
      <c r="A19" s="3" t="str">
        <f>"      "&amp;Labels!C34</f>
        <v xml:space="preserve">      Subtotal</v>
      </c>
      <c r="B19" s="34">
        <f>'Inputs - Candidates'!F26</f>
        <v>3.25</v>
      </c>
    </row>
    <row r="20" spans="1:2" ht="12.75" customHeight="1">
      <c r="A20" s="3" t="str">
        <f>"   "&amp;Labels!B43</f>
        <v xml:space="preserve">   Accomplishments</v>
      </c>
      <c r="B20" s="34"/>
    </row>
    <row r="21" spans="1:2" ht="12.75" customHeight="1">
      <c r="A21" s="4" t="str">
        <f>"      "&amp;Labels!B44</f>
        <v xml:space="preserve">      Assigned Contributions</v>
      </c>
      <c r="B21" s="72">
        <f>'Inputs - Candidates'!F28</f>
        <v>5</v>
      </c>
    </row>
    <row r="22" spans="1:2" ht="12.75" customHeight="1">
      <c r="A22" s="4" t="str">
        <f>"      "&amp;Labels!B45</f>
        <v xml:space="preserve">      Original Contributions</v>
      </c>
      <c r="B22" s="72">
        <f>'Inputs - Candidates'!F29</f>
        <v>3</v>
      </c>
    </row>
    <row r="23" spans="1:2" ht="12.75" customHeight="1">
      <c r="A23" s="4" t="str">
        <f>"      "&amp;Labels!B46</f>
        <v xml:space="preserve">      Outstanding Contributions</v>
      </c>
      <c r="B23" s="72">
        <f>'Inputs - Candidates'!F30</f>
        <v>3</v>
      </c>
    </row>
    <row r="24" spans="1:2" ht="12.75" customHeight="1">
      <c r="A24" s="3" t="str">
        <f>"      "&amp;Labels!C43</f>
        <v xml:space="preserve">      Subtotal</v>
      </c>
      <c r="B24" s="34">
        <f>'Inputs - Candidates'!F31</f>
        <v>3.7272727272727271</v>
      </c>
    </row>
    <row r="25" spans="1:2" ht="12.75" customHeight="1">
      <c r="A25" s="3" t="str">
        <f>"   "&amp;Labels!B47</f>
        <v xml:space="preserve">   Team Style</v>
      </c>
      <c r="B25" s="34"/>
    </row>
    <row r="26" spans="1:2" ht="12.75" customHeight="1">
      <c r="A26" s="4" t="str">
        <f>"      "&amp;Labels!B48</f>
        <v xml:space="preserve">      Works well with Others</v>
      </c>
      <c r="B26" s="72">
        <f>'Inputs - Candidates'!F33</f>
        <v>3</v>
      </c>
    </row>
    <row r="27" spans="1:2" ht="12.75" customHeight="1">
      <c r="A27" s="4" t="str">
        <f>"      "&amp;Labels!B49</f>
        <v xml:space="preserve">      Accepts Conflict of Ideas</v>
      </c>
      <c r="B27" s="72">
        <f>'Inputs - Candidates'!F34</f>
        <v>5</v>
      </c>
    </row>
    <row r="28" spans="1:2" ht="12.75" customHeight="1">
      <c r="A28" s="4" t="str">
        <f>"      "&amp;Labels!B50</f>
        <v xml:space="preserve">      Manages Conflict of People</v>
      </c>
      <c r="B28" s="72">
        <f>'Inputs - Candidates'!F35</f>
        <v>4</v>
      </c>
    </row>
    <row r="29" spans="1:2" ht="12.75" customHeight="1">
      <c r="A29" s="4" t="str">
        <f>"      "&amp;Labels!B51</f>
        <v xml:space="preserve">      Accepts Valid Criticism</v>
      </c>
      <c r="B29" s="72">
        <f>'Inputs - Candidates'!F36</f>
        <v>3</v>
      </c>
    </row>
    <row r="30" spans="1:2" ht="12.75" customHeight="1">
      <c r="A30" s="4" t="str">
        <f>"      "&amp;Labels!B52</f>
        <v xml:space="preserve">      Forms Own Opinions</v>
      </c>
      <c r="B30" s="72">
        <f>'Inputs - Candidates'!F37</f>
        <v>3</v>
      </c>
    </row>
    <row r="31" spans="1:2" ht="12.75" customHeight="1">
      <c r="A31" s="4" t="str">
        <f>"      "&amp;Labels!B53</f>
        <v xml:space="preserve">      Leadership</v>
      </c>
      <c r="B31" s="72">
        <f>'Inputs - Candidates'!F38</f>
        <v>3</v>
      </c>
    </row>
    <row r="32" spans="1:2" ht="12.75" customHeight="1">
      <c r="A32" s="3" t="str">
        <f>"      "&amp;Labels!C47</f>
        <v xml:space="preserve">      Subtotal</v>
      </c>
      <c r="B32" s="34">
        <f>'Inputs - Candidates'!F39</f>
        <v>3.4285714285714284</v>
      </c>
    </row>
    <row r="33" spans="1:2" ht="12.75" customHeight="1">
      <c r="A33" s="3" t="str">
        <f>"   "&amp;Labels!B54</f>
        <v xml:space="preserve">   Basic Competencies</v>
      </c>
      <c r="B33" s="34"/>
    </row>
    <row r="34" spans="1:2" ht="12.75" customHeight="1">
      <c r="A34" s="4" t="str">
        <f>"      "&amp;Labels!B55</f>
        <v xml:space="preserve">      Sense of Fairness</v>
      </c>
      <c r="B34" s="72">
        <f>'Inputs - Candidates'!F41</f>
        <v>2</v>
      </c>
    </row>
    <row r="35" spans="1:2" ht="12.75" customHeight="1">
      <c r="A35" s="4" t="str">
        <f>"      "&amp;Labels!B56</f>
        <v xml:space="preserve">      Cognitive Ability</v>
      </c>
      <c r="B35" s="72">
        <f>'Inputs - Candidates'!F42</f>
        <v>3</v>
      </c>
    </row>
    <row r="36" spans="1:2" ht="12.75" customHeight="1">
      <c r="A36" s="3" t="str">
        <f>"      "&amp;Labels!C54</f>
        <v xml:space="preserve">      Subtotal</v>
      </c>
      <c r="B36" s="34">
        <f>'Inputs - Candidates'!F43</f>
        <v>2.4444444444444442</v>
      </c>
    </row>
    <row r="37" spans="1:2" ht="12.75" customHeight="1">
      <c r="A37" s="3" t="str">
        <f>"   "&amp;Labels!B57</f>
        <v xml:space="preserve">   Compensation</v>
      </c>
      <c r="B37" s="34">
        <f>'Inputs - Candidates'!F44</f>
        <v>4</v>
      </c>
    </row>
    <row r="38" spans="1:2" ht="12.75" customHeight="1">
      <c r="A38" s="3" t="str">
        <f>"   "&amp;Labels!B58</f>
        <v xml:space="preserve">   Location</v>
      </c>
      <c r="B38" s="34">
        <f>'Inputs - Candidates'!F45</f>
        <v>4</v>
      </c>
    </row>
    <row r="39" spans="1:2" ht="12.75" customHeight="1">
      <c r="A39" s="15" t="str">
        <f>"   "&amp;Labels!C33</f>
        <v xml:space="preserve">   Total</v>
      </c>
      <c r="B39" s="38">
        <f>'Inputs - Candidates'!F46</f>
        <v>3.387096774193548</v>
      </c>
    </row>
    <row r="41" spans="1:2" ht="12.75" customHeight="1">
      <c r="A41" s="2" t="str">
        <f>Labels!B10</f>
        <v>Comments</v>
      </c>
      <c r="B41" s="54"/>
    </row>
    <row r="42" spans="1:2" ht="12.75" customHeight="1">
      <c r="A42" s="3" t="str">
        <f>"   "&amp;Labels!B34</f>
        <v xml:space="preserve">   Experience</v>
      </c>
      <c r="B42" s="55"/>
    </row>
    <row r="43" spans="1:2" ht="12.75" customHeight="1">
      <c r="A43" s="4" t="str">
        <f>"      "&amp;Labels!B35</f>
        <v xml:space="preserve">      Industry</v>
      </c>
      <c r="B43" s="73" t="str">
        <f>'Inputs - Candidates'!G158</f>
        <v xml:space="preserve"> </v>
      </c>
    </row>
    <row r="44" spans="1:2" ht="12.75" customHeight="1">
      <c r="A44" s="4" t="str">
        <f>"      "&amp;Labels!B36</f>
        <v xml:space="preserve">      Functional Focus</v>
      </c>
      <c r="B44" s="73" t="str">
        <f>'Inputs - Candidates'!G159</f>
        <v xml:space="preserve"> </v>
      </c>
    </row>
    <row r="45" spans="1:2" ht="12.75" customHeight="1">
      <c r="A45" s="4" t="str">
        <f>"      "&amp;Labels!B37</f>
        <v xml:space="preserve">      Functional Breadth</v>
      </c>
      <c r="B45" s="73" t="str">
        <f>'Inputs - Candidates'!G160</f>
        <v xml:space="preserve"> </v>
      </c>
    </row>
    <row r="46" spans="1:2" ht="12.75" customHeight="1">
      <c r="A46" s="4" t="str">
        <f>"      "&amp;Labels!B38</f>
        <v xml:space="preserve">      Job Scope</v>
      </c>
      <c r="B46" s="73" t="str">
        <f>'Inputs - Candidates'!G161</f>
        <v xml:space="preserve"> </v>
      </c>
    </row>
    <row r="47" spans="1:2" ht="12.75" customHeight="1">
      <c r="A47" s="4" t="str">
        <f>"      "&amp;Labels!B39</f>
        <v xml:space="preserve">      Job Progression</v>
      </c>
      <c r="B47" s="73" t="str">
        <f>'Inputs - Candidates'!G162</f>
        <v xml:space="preserve"> </v>
      </c>
    </row>
    <row r="48" spans="1:2" ht="12.75" customHeight="1">
      <c r="A48" s="4" t="str">
        <f>"      "&amp;Labels!B40</f>
        <v xml:space="preserve">      Inside/Outside Candidate</v>
      </c>
      <c r="B48" s="73" t="str">
        <f>'Inputs - Candidates'!G163</f>
        <v xml:space="preserve"> </v>
      </c>
    </row>
    <row r="49" spans="1:2" ht="12.75" customHeight="1">
      <c r="A49" s="4" t="str">
        <f>"      "&amp;Labels!B41</f>
        <v xml:space="preserve">      Education - Professional</v>
      </c>
      <c r="B49" s="73" t="str">
        <f>'Inputs - Candidates'!G164</f>
        <v xml:space="preserve"> </v>
      </c>
    </row>
    <row r="50" spans="1:2" ht="12.75" customHeight="1">
      <c r="A50" s="4" t="str">
        <f>"      "&amp;Labels!B42</f>
        <v xml:space="preserve">      Education - Breadth</v>
      </c>
      <c r="B50" s="73" t="str">
        <f>'Inputs - Candidates'!G165</f>
        <v xml:space="preserve"> </v>
      </c>
    </row>
    <row r="51" spans="1:2" ht="12.75" customHeight="1">
      <c r="A51" s="3" t="str">
        <f>"   "&amp;Labels!B43</f>
        <v xml:space="preserve">   Accomplishments</v>
      </c>
      <c r="B51" s="55"/>
    </row>
    <row r="52" spans="1:2" ht="12.75" customHeight="1">
      <c r="A52" s="4" t="str">
        <f>"      "&amp;Labels!B44</f>
        <v xml:space="preserve">      Assigned Contributions</v>
      </c>
      <c r="B52" s="73" t="str">
        <f>'Inputs - Candidates'!G167</f>
        <v xml:space="preserve"> </v>
      </c>
    </row>
    <row r="53" spans="1:2" ht="12.75" customHeight="1">
      <c r="A53" s="4" t="str">
        <f>"      "&amp;Labels!B45</f>
        <v xml:space="preserve">      Original Contributions</v>
      </c>
      <c r="B53" s="73" t="str">
        <f>'Inputs - Candidates'!G168</f>
        <v xml:space="preserve"> </v>
      </c>
    </row>
    <row r="54" spans="1:2" ht="12.75" customHeight="1">
      <c r="A54" s="4" t="str">
        <f>"      "&amp;Labels!B46</f>
        <v xml:space="preserve">      Outstanding Contributions</v>
      </c>
      <c r="B54" s="73" t="str">
        <f>'Inputs - Candidates'!G169</f>
        <v xml:space="preserve"> </v>
      </c>
    </row>
    <row r="55" spans="1:2" ht="12.75" customHeight="1">
      <c r="A55" s="3" t="str">
        <f>"   "&amp;Labels!B47</f>
        <v xml:space="preserve">   Team Style</v>
      </c>
      <c r="B55" s="55"/>
    </row>
    <row r="56" spans="1:2" ht="12.75" customHeight="1">
      <c r="A56" s="4" t="str">
        <f>"      "&amp;Labels!B48</f>
        <v xml:space="preserve">      Works well with Others</v>
      </c>
      <c r="B56" s="73" t="str">
        <f>'Inputs - Candidates'!G171</f>
        <v xml:space="preserve"> </v>
      </c>
    </row>
    <row r="57" spans="1:2" ht="12.75" customHeight="1">
      <c r="A57" s="4" t="str">
        <f>"      "&amp;Labels!B49</f>
        <v xml:space="preserve">      Accepts Conflict of Ideas</v>
      </c>
      <c r="B57" s="73" t="str">
        <f>'Inputs - Candidates'!G172</f>
        <v xml:space="preserve"> </v>
      </c>
    </row>
    <row r="58" spans="1:2" ht="12.75" customHeight="1">
      <c r="A58" s="4" t="str">
        <f>"      "&amp;Labels!B50</f>
        <v xml:space="preserve">      Manages Conflict of People</v>
      </c>
      <c r="B58" s="73" t="str">
        <f>'Inputs - Candidates'!G173</f>
        <v xml:space="preserve"> </v>
      </c>
    </row>
    <row r="59" spans="1:2" ht="12.75" customHeight="1">
      <c r="A59" s="4" t="str">
        <f>"      "&amp;Labels!B51</f>
        <v xml:space="preserve">      Accepts Valid Criticism</v>
      </c>
      <c r="B59" s="73" t="str">
        <f>'Inputs - Candidates'!G174</f>
        <v xml:space="preserve"> </v>
      </c>
    </row>
    <row r="60" spans="1:2" ht="12.75" customHeight="1">
      <c r="A60" s="4" t="str">
        <f>"      "&amp;Labels!B52</f>
        <v xml:space="preserve">      Forms Own Opinions</v>
      </c>
      <c r="B60" s="73" t="str">
        <f>'Inputs - Candidates'!G175</f>
        <v xml:space="preserve"> </v>
      </c>
    </row>
    <row r="61" spans="1:2" ht="12.75" customHeight="1">
      <c r="A61" s="4" t="str">
        <f>"      "&amp;Labels!B53</f>
        <v xml:space="preserve">      Leadership</v>
      </c>
      <c r="B61" s="73" t="str">
        <f>'Inputs - Candidates'!G176</f>
        <v xml:space="preserve"> </v>
      </c>
    </row>
    <row r="62" spans="1:2" ht="12.75" customHeight="1">
      <c r="A62" s="3" t="str">
        <f>"   "&amp;Labels!B54</f>
        <v xml:space="preserve">   Basic Competencies</v>
      </c>
      <c r="B62" s="55"/>
    </row>
    <row r="63" spans="1:2" ht="12.75" customHeight="1">
      <c r="A63" s="4" t="str">
        <f>"      "&amp;Labels!B55</f>
        <v xml:space="preserve">      Sense of Fairness</v>
      </c>
      <c r="B63" s="73" t="str">
        <f>'Inputs - Candidates'!G178</f>
        <v xml:space="preserve"> </v>
      </c>
    </row>
    <row r="64" spans="1:2" ht="12.75" customHeight="1">
      <c r="A64" s="4" t="str">
        <f>"      "&amp;Labels!B56</f>
        <v xml:space="preserve">      Cognitive Ability</v>
      </c>
      <c r="B64" s="73" t="str">
        <f>'Inputs - Candidates'!G179</f>
        <v xml:space="preserve"> </v>
      </c>
    </row>
    <row r="65" spans="1:2" ht="12.75" customHeight="1">
      <c r="A65" s="3" t="str">
        <f>"   "&amp;Labels!B57</f>
        <v xml:space="preserve">   Compensation</v>
      </c>
      <c r="B65" s="74" t="str">
        <f>'Inputs - Candidates'!G180</f>
        <v xml:space="preserve"> </v>
      </c>
    </row>
    <row r="66" spans="1:2" ht="12.75" customHeight="1">
      <c r="A66" s="5" t="str">
        <f>"   "&amp;Labels!B58</f>
        <v xml:space="preserve">   Location</v>
      </c>
      <c r="B66" s="75" t="str">
        <f>'Inputs - Candidates'!G181</f>
        <v xml:space="preserve"> </v>
      </c>
    </row>
  </sheetData>
  <mergeCells count="5">
    <mergeCell ref="A1:C1"/>
    <mergeCell ref="A2:C2"/>
    <mergeCell ref="A3:C3"/>
    <mergeCell ref="A4:C4"/>
    <mergeCell ref="A5:B5"/>
  </mergeCells>
  <pageMargins left="0.25" right="0.25" top="0.5" bottom="0.5" header="0.5" footer="0.5"/>
  <pageSetup paperSize="9" fitToHeight="32767" orientation="landscape" horizontalDpi="0" verticalDpi="0" copies="0"/>
  <headerFooter alignWithMargins="0"/>
  <legacyDrawing r:id="rId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E66"/>
  <sheetViews>
    <sheetView zoomScaleNormal="100" workbookViewId="0"/>
  </sheetViews>
  <sheetFormatPr defaultRowHeight="12.75" customHeight="1"/>
  <cols>
    <col min="1" max="1" width="23.7109375" customWidth="1"/>
    <col min="2" max="2" width="4.140625" customWidth="1"/>
    <col min="4" max="4" width="12" customWidth="1"/>
    <col min="5" max="5" width="8.85546875" customWidth="1"/>
  </cols>
  <sheetData>
    <row r="1" spans="1:5" ht="12.75" customHeight="1">
      <c r="A1" s="141" t="str">
        <f>"Employment Candidates"</f>
        <v>Employment Candidates</v>
      </c>
      <c r="B1" s="141"/>
      <c r="C1" s="141"/>
    </row>
    <row r="2" spans="1:5" ht="12.75" customHeight="1">
      <c r="A2" s="141" t="str">
        <f>"Position Title: "&amp;'Open Position'!B7</f>
        <v>Position Title: Marketing Manager</v>
      </c>
      <c r="B2" s="141"/>
      <c r="C2" s="141"/>
    </row>
    <row r="3" spans="1:5" ht="12.75" customHeight="1">
      <c r="A3" s="141" t="str">
        <f>"Candidate 6"&amp;" "&amp;Labels!B31</f>
        <v>Candidate 6 Zelda</v>
      </c>
      <c r="B3" s="141"/>
      <c r="C3" s="141"/>
    </row>
    <row r="4" spans="1:5" ht="12.75" customHeight="1">
      <c r="A4" s="141" t="str">
        <f>""</f>
        <v/>
      </c>
      <c r="B4" s="141"/>
      <c r="C4" s="141"/>
    </row>
    <row r="5" spans="1:5" ht="12.75" customHeight="1">
      <c r="A5" s="140" t="str">
        <f>"Candidates"</f>
        <v>Candidates</v>
      </c>
      <c r="B5" s="140"/>
    </row>
    <row r="6" spans="1:5" ht="12.75" customHeight="1">
      <c r="A6" s="1" t="str">
        <f>" "</f>
        <v xml:space="preserve"> </v>
      </c>
    </row>
    <row r="7" spans="1:5" ht="12.75" customHeight="1">
      <c r="A7" s="28" t="str">
        <f>Labels!B18</f>
        <v>Probability Accept</v>
      </c>
      <c r="B7" s="70">
        <f>'Inputs - Candidates'!B13</f>
        <v>0</v>
      </c>
      <c r="D7" s="28" t="str">
        <f>Labels!B12</f>
        <v>Last Updated</v>
      </c>
      <c r="E7" s="71">
        <f>'Inputs - Candidates'!E13</f>
        <v>40374</v>
      </c>
    </row>
    <row r="9" spans="1:5" ht="12.75" customHeight="1">
      <c r="A9" s="2" t="str">
        <f>Labels!B7</f>
        <v>Candidate Detail Ratings</v>
      </c>
      <c r="B9" s="30"/>
    </row>
    <row r="10" spans="1:5" ht="12.75" customHeight="1">
      <c r="A10" s="3" t="str">
        <f>"   "&amp;Labels!B34</f>
        <v xml:space="preserve">   Experience</v>
      </c>
      <c r="B10" s="34"/>
    </row>
    <row r="11" spans="1:5" ht="12.75" customHeight="1">
      <c r="A11" s="4" t="str">
        <f>"      "&amp;Labels!B35</f>
        <v xml:space="preserve">      Industry</v>
      </c>
      <c r="B11" s="72">
        <f>'Inputs - Candidates'!G18</f>
        <v>6</v>
      </c>
    </row>
    <row r="12" spans="1:5" ht="12.75" customHeight="1">
      <c r="A12" s="4" t="str">
        <f>"      "&amp;Labels!B36</f>
        <v xml:space="preserve">      Functional Focus</v>
      </c>
      <c r="B12" s="72">
        <f>'Inputs - Candidates'!G19</f>
        <v>4</v>
      </c>
    </row>
    <row r="13" spans="1:5" ht="12.75" customHeight="1">
      <c r="A13" s="4" t="str">
        <f>"      "&amp;Labels!B37</f>
        <v xml:space="preserve">      Functional Breadth</v>
      </c>
      <c r="B13" s="72">
        <f>'Inputs - Candidates'!G20</f>
        <v>4</v>
      </c>
    </row>
    <row r="14" spans="1:5" ht="12.75" customHeight="1">
      <c r="A14" s="4" t="str">
        <f>"      "&amp;Labels!B38</f>
        <v xml:space="preserve">      Job Scope</v>
      </c>
      <c r="B14" s="72">
        <f>'Inputs - Candidates'!G21</f>
        <v>4</v>
      </c>
    </row>
    <row r="15" spans="1:5" ht="12.75" customHeight="1">
      <c r="A15" s="4" t="str">
        <f>"      "&amp;Labels!B39</f>
        <v xml:space="preserve">      Job Progression</v>
      </c>
      <c r="B15" s="72">
        <f>'Inputs - Candidates'!G22</f>
        <v>2</v>
      </c>
    </row>
    <row r="16" spans="1:5" ht="12.75" customHeight="1">
      <c r="A16" s="4" t="str">
        <f>"      "&amp;Labels!B40</f>
        <v xml:space="preserve">      Inside/Outside Candidate</v>
      </c>
      <c r="B16" s="72">
        <f>'Inputs - Candidates'!G23</f>
        <v>4</v>
      </c>
    </row>
    <row r="17" spans="1:2" ht="12.75" customHeight="1">
      <c r="A17" s="4" t="str">
        <f>"      "&amp;Labels!B41</f>
        <v xml:space="preserve">      Education - Professional</v>
      </c>
      <c r="B17" s="72">
        <f>'Inputs - Candidates'!G24</f>
        <v>4</v>
      </c>
    </row>
    <row r="18" spans="1:2" ht="12.75" customHeight="1">
      <c r="A18" s="4" t="str">
        <f>"      "&amp;Labels!B42</f>
        <v xml:space="preserve">      Education - Breadth</v>
      </c>
      <c r="B18" s="72">
        <f>'Inputs - Candidates'!G25</f>
        <v>4</v>
      </c>
    </row>
    <row r="19" spans="1:2" ht="12.75" customHeight="1">
      <c r="A19" s="3" t="str">
        <f>"      "&amp;Labels!C34</f>
        <v xml:space="preserve">      Subtotal</v>
      </c>
      <c r="B19" s="34">
        <f>'Inputs - Candidates'!G26</f>
        <v>4.166666666666667</v>
      </c>
    </row>
    <row r="20" spans="1:2" ht="12.75" customHeight="1">
      <c r="A20" s="3" t="str">
        <f>"   "&amp;Labels!B43</f>
        <v xml:space="preserve">   Accomplishments</v>
      </c>
      <c r="B20" s="34"/>
    </row>
    <row r="21" spans="1:2" ht="12.75" customHeight="1">
      <c r="A21" s="4" t="str">
        <f>"      "&amp;Labels!B44</f>
        <v xml:space="preserve">      Assigned Contributions</v>
      </c>
      <c r="B21" s="72">
        <f>'Inputs - Candidates'!G28</f>
        <v>2</v>
      </c>
    </row>
    <row r="22" spans="1:2" ht="12.75" customHeight="1">
      <c r="A22" s="4" t="str">
        <f>"      "&amp;Labels!B45</f>
        <v xml:space="preserve">      Original Contributions</v>
      </c>
      <c r="B22" s="72">
        <f>'Inputs - Candidates'!G29</f>
        <v>5</v>
      </c>
    </row>
    <row r="23" spans="1:2" ht="12.75" customHeight="1">
      <c r="A23" s="4" t="str">
        <f>"      "&amp;Labels!B46</f>
        <v xml:space="preserve">      Outstanding Contributions</v>
      </c>
      <c r="B23" s="72">
        <f>'Inputs - Candidates'!G30</f>
        <v>4</v>
      </c>
    </row>
    <row r="24" spans="1:2" ht="12.75" customHeight="1">
      <c r="A24" s="3" t="str">
        <f>"      "&amp;Labels!C43</f>
        <v xml:space="preserve">      Subtotal</v>
      </c>
      <c r="B24" s="34">
        <f>'Inputs - Candidates'!G31</f>
        <v>3.4545454545454537</v>
      </c>
    </row>
    <row r="25" spans="1:2" ht="12.75" customHeight="1">
      <c r="A25" s="3" t="str">
        <f>"   "&amp;Labels!B47</f>
        <v xml:space="preserve">   Team Style</v>
      </c>
      <c r="B25" s="34"/>
    </row>
    <row r="26" spans="1:2" ht="12.75" customHeight="1">
      <c r="A26" s="4" t="str">
        <f>"      "&amp;Labels!B48</f>
        <v xml:space="preserve">      Works well with Others</v>
      </c>
      <c r="B26" s="72">
        <f>'Inputs - Candidates'!G33</f>
        <v>4</v>
      </c>
    </row>
    <row r="27" spans="1:2" ht="12.75" customHeight="1">
      <c r="A27" s="4" t="str">
        <f>"      "&amp;Labels!B49</f>
        <v xml:space="preserve">      Accepts Conflict of Ideas</v>
      </c>
      <c r="B27" s="72">
        <f>'Inputs - Candidates'!G34</f>
        <v>4</v>
      </c>
    </row>
    <row r="28" spans="1:2" ht="12.75" customHeight="1">
      <c r="A28" s="4" t="str">
        <f>"      "&amp;Labels!B50</f>
        <v xml:space="preserve">      Manages Conflict of People</v>
      </c>
      <c r="B28" s="72">
        <f>'Inputs - Candidates'!G35</f>
        <v>3</v>
      </c>
    </row>
    <row r="29" spans="1:2" ht="12.75" customHeight="1">
      <c r="A29" s="4" t="str">
        <f>"      "&amp;Labels!B51</f>
        <v xml:space="preserve">      Accepts Valid Criticism</v>
      </c>
      <c r="B29" s="72">
        <f>'Inputs - Candidates'!G36</f>
        <v>4</v>
      </c>
    </row>
    <row r="30" spans="1:2" ht="12.75" customHeight="1">
      <c r="A30" s="4" t="str">
        <f>"      "&amp;Labels!B52</f>
        <v xml:space="preserve">      Forms Own Opinions</v>
      </c>
      <c r="B30" s="72">
        <f>'Inputs - Candidates'!G37</f>
        <v>3</v>
      </c>
    </row>
    <row r="31" spans="1:2" ht="12.75" customHeight="1">
      <c r="A31" s="4" t="str">
        <f>"      "&amp;Labels!B53</f>
        <v xml:space="preserve">      Leadership</v>
      </c>
      <c r="B31" s="72">
        <f>'Inputs - Candidates'!G38</f>
        <v>4</v>
      </c>
    </row>
    <row r="32" spans="1:2" ht="12.75" customHeight="1">
      <c r="A32" s="3" t="str">
        <f>"      "&amp;Labels!C47</f>
        <v xml:space="preserve">      Subtotal</v>
      </c>
      <c r="B32" s="34">
        <f>'Inputs - Candidates'!G39</f>
        <v>3.714285714285714</v>
      </c>
    </row>
    <row r="33" spans="1:2" ht="12.75" customHeight="1">
      <c r="A33" s="3" t="str">
        <f>"   "&amp;Labels!B54</f>
        <v xml:space="preserve">   Basic Competencies</v>
      </c>
      <c r="B33" s="34"/>
    </row>
    <row r="34" spans="1:2" ht="12.75" customHeight="1">
      <c r="A34" s="4" t="str">
        <f>"      "&amp;Labels!B55</f>
        <v xml:space="preserve">      Sense of Fairness</v>
      </c>
      <c r="B34" s="72">
        <f>'Inputs - Candidates'!G41</f>
        <v>4</v>
      </c>
    </row>
    <row r="35" spans="1:2" ht="12.75" customHeight="1">
      <c r="A35" s="4" t="str">
        <f>"      "&amp;Labels!B56</f>
        <v xml:space="preserve">      Cognitive Ability</v>
      </c>
      <c r="B35" s="72">
        <f>'Inputs - Candidates'!G42</f>
        <v>4</v>
      </c>
    </row>
    <row r="36" spans="1:2" ht="12.75" customHeight="1">
      <c r="A36" s="3" t="str">
        <f>"      "&amp;Labels!C54</f>
        <v xml:space="preserve">      Subtotal</v>
      </c>
      <c r="B36" s="34">
        <f>'Inputs - Candidates'!G43</f>
        <v>3.9999999999999991</v>
      </c>
    </row>
    <row r="37" spans="1:2" ht="12.75" customHeight="1">
      <c r="A37" s="3" t="str">
        <f>"   "&amp;Labels!B57</f>
        <v xml:space="preserve">   Compensation</v>
      </c>
      <c r="B37" s="34">
        <f>'Inputs - Candidates'!G44</f>
        <v>4</v>
      </c>
    </row>
    <row r="38" spans="1:2" ht="12.75" customHeight="1">
      <c r="A38" s="3" t="str">
        <f>"   "&amp;Labels!B58</f>
        <v xml:space="preserve">   Location</v>
      </c>
      <c r="B38" s="34">
        <f>'Inputs - Candidates'!G45</f>
        <v>3</v>
      </c>
    </row>
    <row r="39" spans="1:2" ht="12.75" customHeight="1">
      <c r="A39" s="15" t="str">
        <f>"   "&amp;Labels!C33</f>
        <v xml:space="preserve">   Total</v>
      </c>
      <c r="B39" s="38">
        <f>'Inputs - Candidates'!G46</f>
        <v>3.7903225806451606</v>
      </c>
    </row>
    <row r="41" spans="1:2" ht="12.75" customHeight="1">
      <c r="A41" s="2" t="str">
        <f>Labels!B10</f>
        <v>Comments</v>
      </c>
      <c r="B41" s="54"/>
    </row>
    <row r="42" spans="1:2" ht="12.75" customHeight="1">
      <c r="A42" s="3" t="str">
        <f>"   "&amp;Labels!B34</f>
        <v xml:space="preserve">   Experience</v>
      </c>
      <c r="B42" s="55"/>
    </row>
    <row r="43" spans="1:2" ht="12.75" customHeight="1">
      <c r="A43" s="4" t="str">
        <f>"      "&amp;Labels!B35</f>
        <v xml:space="preserve">      Industry</v>
      </c>
      <c r="B43" s="73" t="str">
        <f>'Inputs - Candidates'!G184</f>
        <v xml:space="preserve"> </v>
      </c>
    </row>
    <row r="44" spans="1:2" ht="12.75" customHeight="1">
      <c r="A44" s="4" t="str">
        <f>"      "&amp;Labels!B36</f>
        <v xml:space="preserve">      Functional Focus</v>
      </c>
      <c r="B44" s="73" t="str">
        <f>'Inputs - Candidates'!G185</f>
        <v xml:space="preserve"> </v>
      </c>
    </row>
    <row r="45" spans="1:2" ht="12.75" customHeight="1">
      <c r="A45" s="4" t="str">
        <f>"      "&amp;Labels!B37</f>
        <v xml:space="preserve">      Functional Breadth</v>
      </c>
      <c r="B45" s="73" t="str">
        <f>'Inputs - Candidates'!G186</f>
        <v xml:space="preserve"> </v>
      </c>
    </row>
    <row r="46" spans="1:2" ht="12.75" customHeight="1">
      <c r="A46" s="4" t="str">
        <f>"      "&amp;Labels!B38</f>
        <v xml:space="preserve">      Job Scope</v>
      </c>
      <c r="B46" s="73" t="str">
        <f>'Inputs - Candidates'!G187</f>
        <v xml:space="preserve"> </v>
      </c>
    </row>
    <row r="47" spans="1:2" ht="12.75" customHeight="1">
      <c r="A47" s="4" t="str">
        <f>"      "&amp;Labels!B39</f>
        <v xml:space="preserve">      Job Progression</v>
      </c>
      <c r="B47" s="73" t="str">
        <f>'Inputs - Candidates'!G188</f>
        <v xml:space="preserve"> </v>
      </c>
    </row>
    <row r="48" spans="1:2" ht="12.75" customHeight="1">
      <c r="A48" s="4" t="str">
        <f>"      "&amp;Labels!B40</f>
        <v xml:space="preserve">      Inside/Outside Candidate</v>
      </c>
      <c r="B48" s="73" t="str">
        <f>'Inputs - Candidates'!G189</f>
        <v xml:space="preserve"> </v>
      </c>
    </row>
    <row r="49" spans="1:2" ht="12.75" customHeight="1">
      <c r="A49" s="4" t="str">
        <f>"      "&amp;Labels!B41</f>
        <v xml:space="preserve">      Education - Professional</v>
      </c>
      <c r="B49" s="73" t="str">
        <f>'Inputs - Candidates'!G190</f>
        <v xml:space="preserve"> </v>
      </c>
    </row>
    <row r="50" spans="1:2" ht="12.75" customHeight="1">
      <c r="A50" s="4" t="str">
        <f>"      "&amp;Labels!B42</f>
        <v xml:space="preserve">      Education - Breadth</v>
      </c>
      <c r="B50" s="73" t="str">
        <f>'Inputs - Candidates'!G191</f>
        <v xml:space="preserve"> </v>
      </c>
    </row>
    <row r="51" spans="1:2" ht="12.75" customHeight="1">
      <c r="A51" s="3" t="str">
        <f>"   "&amp;Labels!B43</f>
        <v xml:space="preserve">   Accomplishments</v>
      </c>
      <c r="B51" s="55"/>
    </row>
    <row r="52" spans="1:2" ht="12.75" customHeight="1">
      <c r="A52" s="4" t="str">
        <f>"      "&amp;Labels!B44</f>
        <v xml:space="preserve">      Assigned Contributions</v>
      </c>
      <c r="B52" s="73" t="str">
        <f>'Inputs - Candidates'!G193</f>
        <v xml:space="preserve"> </v>
      </c>
    </row>
    <row r="53" spans="1:2" ht="12.75" customHeight="1">
      <c r="A53" s="4" t="str">
        <f>"      "&amp;Labels!B45</f>
        <v xml:space="preserve">      Original Contributions</v>
      </c>
      <c r="B53" s="73" t="str">
        <f>'Inputs - Candidates'!G194</f>
        <v xml:space="preserve"> </v>
      </c>
    </row>
    <row r="54" spans="1:2" ht="12.75" customHeight="1">
      <c r="A54" s="4" t="str">
        <f>"      "&amp;Labels!B46</f>
        <v xml:space="preserve">      Outstanding Contributions</v>
      </c>
      <c r="B54" s="73" t="str">
        <f>'Inputs - Candidates'!G195</f>
        <v xml:space="preserve"> </v>
      </c>
    </row>
    <row r="55" spans="1:2" ht="12.75" customHeight="1">
      <c r="A55" s="3" t="str">
        <f>"   "&amp;Labels!B47</f>
        <v xml:space="preserve">   Team Style</v>
      </c>
      <c r="B55" s="55"/>
    </row>
    <row r="56" spans="1:2" ht="12.75" customHeight="1">
      <c r="A56" s="4" t="str">
        <f>"      "&amp;Labels!B48</f>
        <v xml:space="preserve">      Works well with Others</v>
      </c>
      <c r="B56" s="73" t="str">
        <f>'Inputs - Candidates'!G197</f>
        <v xml:space="preserve"> </v>
      </c>
    </row>
    <row r="57" spans="1:2" ht="12.75" customHeight="1">
      <c r="A57" s="4" t="str">
        <f>"      "&amp;Labels!B49</f>
        <v xml:space="preserve">      Accepts Conflict of Ideas</v>
      </c>
      <c r="B57" s="73" t="str">
        <f>'Inputs - Candidates'!G198</f>
        <v xml:space="preserve"> </v>
      </c>
    </row>
    <row r="58" spans="1:2" ht="12.75" customHeight="1">
      <c r="A58" s="4" t="str">
        <f>"      "&amp;Labels!B50</f>
        <v xml:space="preserve">      Manages Conflict of People</v>
      </c>
      <c r="B58" s="73" t="str">
        <f>'Inputs - Candidates'!G199</f>
        <v xml:space="preserve"> </v>
      </c>
    </row>
    <row r="59" spans="1:2" ht="12.75" customHeight="1">
      <c r="A59" s="4" t="str">
        <f>"      "&amp;Labels!B51</f>
        <v xml:space="preserve">      Accepts Valid Criticism</v>
      </c>
      <c r="B59" s="73" t="str">
        <f>'Inputs - Candidates'!G200</f>
        <v xml:space="preserve"> </v>
      </c>
    </row>
    <row r="60" spans="1:2" ht="12.75" customHeight="1">
      <c r="A60" s="4" t="str">
        <f>"      "&amp;Labels!B52</f>
        <v xml:space="preserve">      Forms Own Opinions</v>
      </c>
      <c r="B60" s="73" t="str">
        <f>'Inputs - Candidates'!G201</f>
        <v xml:space="preserve"> </v>
      </c>
    </row>
    <row r="61" spans="1:2" ht="12.75" customHeight="1">
      <c r="A61" s="4" t="str">
        <f>"      "&amp;Labels!B53</f>
        <v xml:space="preserve">      Leadership</v>
      </c>
      <c r="B61" s="73" t="str">
        <f>'Inputs - Candidates'!G202</f>
        <v xml:space="preserve"> </v>
      </c>
    </row>
    <row r="62" spans="1:2" ht="12.75" customHeight="1">
      <c r="A62" s="3" t="str">
        <f>"   "&amp;Labels!B54</f>
        <v xml:space="preserve">   Basic Competencies</v>
      </c>
      <c r="B62" s="55"/>
    </row>
    <row r="63" spans="1:2" ht="12.75" customHeight="1">
      <c r="A63" s="4" t="str">
        <f>"      "&amp;Labels!B55</f>
        <v xml:space="preserve">      Sense of Fairness</v>
      </c>
      <c r="B63" s="73" t="str">
        <f>'Inputs - Candidates'!G204</f>
        <v xml:space="preserve"> </v>
      </c>
    </row>
    <row r="64" spans="1:2" ht="12.75" customHeight="1">
      <c r="A64" s="4" t="str">
        <f>"      "&amp;Labels!B56</f>
        <v xml:space="preserve">      Cognitive Ability</v>
      </c>
      <c r="B64" s="73" t="str">
        <f>'Inputs - Candidates'!G205</f>
        <v xml:space="preserve"> </v>
      </c>
    </row>
    <row r="65" spans="1:2" ht="12.75" customHeight="1">
      <c r="A65" s="3" t="str">
        <f>"   "&amp;Labels!B57</f>
        <v xml:space="preserve">   Compensation</v>
      </c>
      <c r="B65" s="74" t="str">
        <f>'Inputs - Candidates'!G206</f>
        <v xml:space="preserve"> </v>
      </c>
    </row>
    <row r="66" spans="1:2" ht="12.75" customHeight="1">
      <c r="A66" s="5" t="str">
        <f>"   "&amp;Labels!B58</f>
        <v xml:space="preserve">   Location</v>
      </c>
      <c r="B66" s="75" t="str">
        <f>'Inputs - Candidates'!G207</f>
        <v xml:space="preserve"> </v>
      </c>
    </row>
  </sheetData>
  <mergeCells count="5">
    <mergeCell ref="A1:C1"/>
    <mergeCell ref="A2:C2"/>
    <mergeCell ref="A3:C3"/>
    <mergeCell ref="A4:C4"/>
    <mergeCell ref="A5:B5"/>
  </mergeCells>
  <pageMargins left="0.25" right="0.25" top="0.5" bottom="0.5" header="0.5" footer="0.5"/>
  <pageSetup paperSize="9" fitToHeight="32767" orientation="landscape" horizontalDpi="0" verticalDpi="0" copies="0"/>
  <headerFooter alignWithMargins="0"/>
  <legacyDrawing r:id="rId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E39"/>
  <sheetViews>
    <sheetView zoomScaleNormal="100" workbookViewId="0"/>
  </sheetViews>
  <sheetFormatPr defaultRowHeight="12.75" customHeight="1"/>
  <cols>
    <col min="1" max="1" width="26.5703125" customWidth="1"/>
    <col min="2" max="2" width="25.28515625" customWidth="1"/>
    <col min="3" max="3" width="15.85546875" customWidth="1"/>
    <col min="4" max="4" width="8" customWidth="1"/>
    <col min="5" max="5" width="43.5703125" customWidth="1"/>
  </cols>
  <sheetData>
    <row r="1" spans="1:5" ht="12.75" customHeight="1">
      <c r="A1" s="141" t="str">
        <f>"Employment Candidates"</f>
        <v>Employment Candidates</v>
      </c>
      <c r="B1" s="141"/>
      <c r="C1" s="141"/>
    </row>
    <row r="2" spans="1:5" ht="12.75" customHeight="1">
      <c r="A2" s="141" t="str">
        <f>"Position Title: "&amp;'Open Position'!B7</f>
        <v>Position Title: Marketing Manager</v>
      </c>
      <c r="B2" s="141"/>
      <c r="C2" s="141"/>
    </row>
    <row r="3" spans="1:5" ht="12.75" customHeight="1">
      <c r="A3" s="141" t="str">
        <f>"Formulas"&amp;" "&amp;""</f>
        <v xml:space="preserve">Formulas </v>
      </c>
      <c r="B3" s="141"/>
      <c r="C3" s="141"/>
    </row>
    <row r="4" spans="1:5" ht="12.75" customHeight="1">
      <c r="A4" s="141" t="str">
        <f>""</f>
        <v/>
      </c>
      <c r="B4" s="141"/>
      <c r="C4" s="141"/>
    </row>
    <row r="5" spans="1:5" ht="12.75" customHeight="1">
      <c r="A5" s="76" t="s">
        <v>64</v>
      </c>
      <c r="B5" s="76" t="s">
        <v>92</v>
      </c>
      <c r="C5" s="76" t="s">
        <v>82</v>
      </c>
      <c r="D5" s="76"/>
      <c r="E5" s="76" t="s">
        <v>166</v>
      </c>
    </row>
    <row r="6" spans="1:5" ht="12.75" customHeight="1">
      <c r="A6" s="77" t="s">
        <v>158</v>
      </c>
      <c r="B6" s="77" t="str">
        <f>Labels!B6</f>
        <v>Summary Rating</v>
      </c>
      <c r="C6" s="78" t="s">
        <v>114</v>
      </c>
      <c r="D6" s="79" t="s">
        <v>146</v>
      </c>
      <c r="E6" s="80" t="s">
        <v>26</v>
      </c>
    </row>
    <row r="7" spans="1:5" ht="12.75" customHeight="1">
      <c r="A7" s="81"/>
      <c r="B7" s="81"/>
      <c r="C7" s="82"/>
      <c r="D7" s="83"/>
      <c r="E7" s="84"/>
    </row>
    <row r="8" spans="1:5" ht="12.75" customHeight="1">
      <c r="A8" s="77" t="s">
        <v>89</v>
      </c>
      <c r="B8" s="77" t="str">
        <f>Labels!B7</f>
        <v>Candidate Detail Ratings</v>
      </c>
      <c r="C8" s="78" t="s">
        <v>85</v>
      </c>
      <c r="D8" s="79" t="s">
        <v>146</v>
      </c>
      <c r="E8" s="80" t="s">
        <v>184</v>
      </c>
    </row>
    <row r="9" spans="1:5" ht="12.75" customHeight="1">
      <c r="A9" s="77"/>
      <c r="B9" s="77"/>
      <c r="C9" s="78"/>
      <c r="D9" s="79" t="s">
        <v>102</v>
      </c>
      <c r="E9" s="80" t="s">
        <v>37</v>
      </c>
    </row>
    <row r="10" spans="1:5" ht="12.75" customHeight="1">
      <c r="A10" s="81"/>
      <c r="B10" s="81"/>
      <c r="C10" s="82"/>
      <c r="D10" s="83"/>
      <c r="E10" s="84"/>
    </row>
    <row r="11" spans="1:5" ht="12.75" customHeight="1">
      <c r="A11" s="77" t="s">
        <v>184</v>
      </c>
      <c r="B11" s="77" t="str">
        <f>Labels!B8</f>
        <v>Ratings</v>
      </c>
      <c r="C11" s="78"/>
      <c r="D11" s="79"/>
      <c r="E11" s="80"/>
    </row>
    <row r="12" spans="1:5" ht="12.75" customHeight="1">
      <c r="A12" s="81"/>
      <c r="B12" s="81"/>
      <c r="C12" s="82"/>
      <c r="D12" s="83"/>
      <c r="E12" s="84"/>
    </row>
    <row r="13" spans="1:5" ht="12.75" customHeight="1">
      <c r="A13" s="77" t="s">
        <v>133</v>
      </c>
      <c r="B13" s="77" t="str">
        <f>Labels!B9</f>
        <v>Quality Points</v>
      </c>
      <c r="C13" s="78" t="s">
        <v>147</v>
      </c>
      <c r="D13" s="79" t="s">
        <v>146</v>
      </c>
      <c r="E13" s="80" t="s">
        <v>130</v>
      </c>
    </row>
    <row r="14" spans="1:5" ht="12.75" customHeight="1">
      <c r="A14" s="81"/>
      <c r="B14" s="81"/>
      <c r="C14" s="82"/>
      <c r="D14" s="83"/>
      <c r="E14" s="84"/>
    </row>
    <row r="15" spans="1:5" ht="12.75" customHeight="1">
      <c r="A15" s="77" t="s">
        <v>62</v>
      </c>
      <c r="B15" s="77" t="str">
        <f>Labels!B10</f>
        <v>Comments</v>
      </c>
      <c r="C15" s="78"/>
      <c r="D15" s="79"/>
      <c r="E15" s="80"/>
    </row>
    <row r="16" spans="1:5" ht="12.75" customHeight="1">
      <c r="A16" s="81"/>
      <c r="B16" s="81"/>
      <c r="C16" s="82"/>
      <c r="D16" s="83"/>
      <c r="E16" s="84"/>
    </row>
    <row r="17" spans="1:5" ht="12.75" customHeight="1">
      <c r="A17" s="77" t="s">
        <v>12</v>
      </c>
      <c r="B17" s="77" t="str">
        <f>Labels!B11</f>
        <v>Criteria Description</v>
      </c>
      <c r="C17" s="78"/>
      <c r="D17" s="79"/>
      <c r="E17" s="80"/>
    </row>
    <row r="18" spans="1:5" ht="12.75" customHeight="1">
      <c r="A18" s="81"/>
      <c r="B18" s="81"/>
      <c r="C18" s="82"/>
      <c r="D18" s="83"/>
      <c r="E18" s="84"/>
    </row>
    <row r="19" spans="1:5" ht="12.75" customHeight="1">
      <c r="A19" s="77" t="s">
        <v>93</v>
      </c>
      <c r="B19" s="77" t="str">
        <f>Labels!B12</f>
        <v>Last Updated</v>
      </c>
      <c r="C19" s="78"/>
      <c r="D19" s="79"/>
      <c r="E19" s="80"/>
    </row>
    <row r="20" spans="1:5" ht="12.75" customHeight="1">
      <c r="A20" s="81"/>
      <c r="B20" s="81"/>
      <c r="C20" s="82"/>
      <c r="D20" s="83"/>
      <c r="E20" s="84"/>
    </row>
    <row r="21" spans="1:5" ht="12.75" customHeight="1">
      <c r="A21" s="77" t="s">
        <v>30</v>
      </c>
      <c r="B21" s="77" t="str">
        <f>Labels!B13</f>
        <v>Dummy Weights</v>
      </c>
      <c r="C21" s="78" t="s">
        <v>24</v>
      </c>
      <c r="D21" s="79" t="s">
        <v>146</v>
      </c>
      <c r="E21" s="80" t="s">
        <v>136</v>
      </c>
    </row>
    <row r="22" spans="1:5" ht="12.75" customHeight="1">
      <c r="A22" s="81"/>
      <c r="B22" s="81"/>
      <c r="C22" s="82"/>
      <c r="D22" s="83"/>
      <c r="E22" s="84"/>
    </row>
    <row r="23" spans="1:5" ht="12.75" customHeight="1">
      <c r="A23" s="77" t="s">
        <v>137</v>
      </c>
      <c r="B23" s="77" t="str">
        <f>Labels!B14</f>
        <v>Hiring Department</v>
      </c>
      <c r="C23" s="78"/>
      <c r="D23" s="79"/>
      <c r="E23" s="80"/>
    </row>
    <row r="24" spans="1:5" ht="12.75" customHeight="1">
      <c r="A24" s="81"/>
      <c r="B24" s="81"/>
      <c r="C24" s="82"/>
      <c r="D24" s="83"/>
      <c r="E24" s="84"/>
    </row>
    <row r="25" spans="1:5" ht="12.75" customHeight="1">
      <c r="A25" s="77" t="s">
        <v>14</v>
      </c>
      <c r="B25" s="77" t="str">
        <f>Labels!B15</f>
        <v>Hiring Manager</v>
      </c>
      <c r="C25" s="78"/>
      <c r="D25" s="79"/>
      <c r="E25" s="80"/>
    </row>
    <row r="26" spans="1:5" ht="12.75" customHeight="1">
      <c r="A26" s="81"/>
      <c r="B26" s="81"/>
      <c r="C26" s="82"/>
      <c r="D26" s="83"/>
      <c r="E26" s="84"/>
    </row>
    <row r="27" spans="1:5" ht="12.75" customHeight="1">
      <c r="A27" s="77" t="s">
        <v>66</v>
      </c>
      <c r="B27" s="77" t="str">
        <f>Labels!B16</f>
        <v>Position Title</v>
      </c>
      <c r="C27" s="78"/>
      <c r="D27" s="79"/>
      <c r="E27" s="80"/>
    </row>
    <row r="28" spans="1:5" ht="12.75" customHeight="1">
      <c r="A28" s="81"/>
      <c r="B28" s="81"/>
      <c r="C28" s="82"/>
      <c r="D28" s="83"/>
      <c r="E28" s="84"/>
    </row>
    <row r="29" spans="1:5" ht="12.75" customHeight="1">
      <c r="A29" s="77" t="s">
        <v>3</v>
      </c>
      <c r="B29" s="77" t="str">
        <f>Labels!B17</f>
        <v>Position Type (one 1, others 0)</v>
      </c>
      <c r="C29" s="78" t="s">
        <v>186</v>
      </c>
      <c r="D29" s="79" t="s">
        <v>146</v>
      </c>
      <c r="E29" s="80" t="s">
        <v>90</v>
      </c>
    </row>
    <row r="30" spans="1:5" ht="12.75" customHeight="1">
      <c r="A30" s="81"/>
      <c r="B30" s="81"/>
      <c r="C30" s="82"/>
      <c r="D30" s="83"/>
      <c r="E30" s="84"/>
    </row>
    <row r="31" spans="1:5" ht="12.75" customHeight="1">
      <c r="A31" s="77" t="s">
        <v>195</v>
      </c>
      <c r="B31" s="77" t="str">
        <f>Labels!B18</f>
        <v>Probability Accept</v>
      </c>
      <c r="C31" s="78"/>
      <c r="D31" s="79"/>
      <c r="E31" s="80"/>
    </row>
    <row r="32" spans="1:5" ht="12.75" customHeight="1">
      <c r="A32" s="81"/>
      <c r="B32" s="81"/>
      <c r="C32" s="82"/>
      <c r="D32" s="83"/>
      <c r="E32" s="84"/>
    </row>
    <row r="33" spans="1:5" ht="12.75" customHeight="1">
      <c r="A33" s="77" t="s">
        <v>109</v>
      </c>
      <c r="B33" s="77" t="str">
        <f>Labels!B19</f>
        <v>General Weights (&gt;=0)</v>
      </c>
      <c r="C33" s="78"/>
      <c r="D33" s="79"/>
      <c r="E33" s="80"/>
    </row>
    <row r="34" spans="1:5" ht="12.75" customHeight="1">
      <c r="A34" s="81"/>
      <c r="B34" s="81"/>
      <c r="C34" s="82"/>
      <c r="D34" s="83"/>
      <c r="E34" s="84"/>
    </row>
    <row r="35" spans="1:5" ht="12.75" customHeight="1">
      <c r="A35" s="77" t="s">
        <v>126</v>
      </c>
      <c r="B35" s="77" t="str">
        <f>Labels!B20</f>
        <v>General Normalized Weights</v>
      </c>
      <c r="C35" s="78" t="s">
        <v>188</v>
      </c>
      <c r="D35" s="79" t="s">
        <v>102</v>
      </c>
      <c r="E35" s="80" t="s">
        <v>164</v>
      </c>
    </row>
    <row r="36" spans="1:5" ht="12.75" customHeight="1">
      <c r="A36" s="81"/>
      <c r="B36" s="81"/>
      <c r="C36" s="82"/>
      <c r="D36" s="83"/>
      <c r="E36" s="84"/>
    </row>
    <row r="37" spans="1:5" ht="12.75" customHeight="1">
      <c r="A37" s="77" t="s">
        <v>13</v>
      </c>
      <c r="B37" s="77" t="str">
        <f>Labels!B21</f>
        <v>Input Weights (&gt;=0)</v>
      </c>
      <c r="C37" s="78" t="s">
        <v>0</v>
      </c>
      <c r="D37" s="79" t="s">
        <v>146</v>
      </c>
      <c r="E37" s="80" t="s">
        <v>2</v>
      </c>
    </row>
    <row r="38" spans="1:5" ht="12.75" customHeight="1">
      <c r="A38" s="81"/>
      <c r="B38" s="81"/>
      <c r="C38" s="82"/>
      <c r="D38" s="83"/>
      <c r="E38" s="84"/>
    </row>
    <row r="39" spans="1:5" ht="12.75" customHeight="1">
      <c r="A39" s="77" t="s">
        <v>138</v>
      </c>
      <c r="B39" s="77" t="str">
        <f>Labels!B22</f>
        <v>Normalized Weights</v>
      </c>
      <c r="C39" s="78" t="s">
        <v>0</v>
      </c>
      <c r="D39" s="79" t="s">
        <v>102</v>
      </c>
      <c r="E39" s="80" t="s">
        <v>120</v>
      </c>
    </row>
  </sheetData>
  <mergeCells count="4">
    <mergeCell ref="A1:C1"/>
    <mergeCell ref="A2:C2"/>
    <mergeCell ref="A3:C3"/>
    <mergeCell ref="A4:C4"/>
  </mergeCells>
  <pageMargins left="0.25" right="0.25" top="0.5" bottom="0.5" header="0.5" footer="0.5"/>
  <pageSetup paperSize="9" fitToHeight="32767" orientation="landscape" horizontalDpi="0" verticalDpi="0" copies="0"/>
  <headerFooter alignWithMargins="0"/>
  <legacyDrawing r:id="rId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G36"/>
  <sheetViews>
    <sheetView zoomScaleNormal="100" workbookViewId="0"/>
  </sheetViews>
  <sheetFormatPr defaultRowHeight="12.75" customHeight="1"/>
  <sheetData>
    <row r="1" spans="1:7" ht="12.75" customHeight="1">
      <c r="A1" s="141" t="str">
        <f>"Employment Candidates"</f>
        <v>Employment Candidates</v>
      </c>
      <c r="B1" s="141"/>
      <c r="C1" s="141"/>
    </row>
    <row r="2" spans="1:7" ht="12.75" customHeight="1">
      <c r="A2" s="141" t="str">
        <f>"Position Title: "&amp;'Open Position'!B7</f>
        <v>Position Title: Marketing Manager</v>
      </c>
      <c r="B2" s="141"/>
      <c r="C2" s="141"/>
    </row>
    <row r="3" spans="1:7" ht="12.75" customHeight="1">
      <c r="A3" s="141" t="str">
        <f>"(Intermediate Computations)"&amp;" "&amp;""</f>
        <v xml:space="preserve">(Intermediate Computations) </v>
      </c>
      <c r="B3" s="141"/>
      <c r="C3" s="141"/>
    </row>
    <row r="4" spans="1:7" ht="12.75" customHeight="1">
      <c r="A4" s="141" t="str">
        <f>""</f>
        <v/>
      </c>
      <c r="B4" s="141"/>
      <c r="C4" s="141"/>
    </row>
    <row r="5" spans="1:7" ht="12.75" customHeight="1">
      <c r="A5" s="1" t="str">
        <f>"Cand_Summary_Rating_1"</f>
        <v>Cand_Summary_Rating_1</v>
      </c>
    </row>
    <row r="6" spans="1:7" ht="12.75" customHeight="1">
      <c r="A6" s="85" t="str">
        <f>Labels!D34</f>
        <v>Criteria</v>
      </c>
      <c r="B6" s="6" t="str">
        <f>Labels!B26</f>
        <v>Susan</v>
      </c>
      <c r="C6" s="7" t="str">
        <f>Labels!B27</f>
        <v>Tom</v>
      </c>
      <c r="D6" s="7" t="str">
        <f>Labels!B28</f>
        <v>Karen</v>
      </c>
      <c r="E6" s="7" t="str">
        <f>Labels!B29</f>
        <v>George</v>
      </c>
      <c r="F6" s="7" t="str">
        <f>Labels!B30</f>
        <v>Armand</v>
      </c>
      <c r="G6" s="8" t="str">
        <f>Labels!B31</f>
        <v>Zelda</v>
      </c>
    </row>
    <row r="7" spans="1:7" ht="12.75" customHeight="1">
      <c r="A7" s="2" t="str">
        <f>Labels!B34</f>
        <v>Experience</v>
      </c>
      <c r="B7" s="86"/>
      <c r="C7" s="86"/>
      <c r="D7" s="86"/>
      <c r="E7" s="86"/>
      <c r="F7" s="86"/>
      <c r="G7" s="87"/>
    </row>
    <row r="8" spans="1:7" ht="12.75" customHeight="1">
      <c r="A8" s="3" t="str">
        <f>"   "&amp;Labels!B35</f>
        <v xml:space="preserve">   Industry</v>
      </c>
      <c r="B8" s="88">
        <f>'Inputs - Candidates'!B54*'Open Position'!E20</f>
        <v>9.6774193548387094E-2</v>
      </c>
      <c r="C8" s="88">
        <f>'Inputs - Candidates'!B80*'Open Position'!E20</f>
        <v>4.8387096774193547E-2</v>
      </c>
      <c r="D8" s="88">
        <f>'Inputs - Candidates'!B106*'Open Position'!E20</f>
        <v>8.0645161290322578E-2</v>
      </c>
      <c r="E8" s="88">
        <f>'Inputs - Candidates'!B132*'Open Position'!E20</f>
        <v>8.0645161290322578E-2</v>
      </c>
      <c r="F8" s="88">
        <f>'Inputs - Candidates'!B158*'Open Position'!E20</f>
        <v>4.8387096774193547E-2</v>
      </c>
      <c r="G8" s="89">
        <f>'Inputs - Candidates'!B184*'Open Position'!E20</f>
        <v>9.6774193548387094E-2</v>
      </c>
    </row>
    <row r="9" spans="1:7" ht="12.75" customHeight="1">
      <c r="A9" s="3" t="str">
        <f>"   "&amp;Labels!B36</f>
        <v xml:space="preserve">   Functional Focus</v>
      </c>
      <c r="B9" s="88">
        <f>'Inputs - Candidates'!B55*'Open Position'!E21</f>
        <v>9.6774193548387094E-2</v>
      </c>
      <c r="C9" s="88">
        <f>'Inputs - Candidates'!B81*'Open Position'!E21</f>
        <v>4.8387096774193547E-2</v>
      </c>
      <c r="D9" s="88">
        <f>'Inputs - Candidates'!B107*'Open Position'!E21</f>
        <v>8.0645161290322578E-2</v>
      </c>
      <c r="E9" s="88">
        <f>'Inputs - Candidates'!B133*'Open Position'!E21</f>
        <v>8.0645161290322578E-2</v>
      </c>
      <c r="F9" s="88">
        <f>'Inputs - Candidates'!B159*'Open Position'!E21</f>
        <v>8.0645161290322578E-2</v>
      </c>
      <c r="G9" s="89">
        <f>'Inputs - Candidates'!B185*'Open Position'!E21</f>
        <v>6.4516129032258063E-2</v>
      </c>
    </row>
    <row r="10" spans="1:7" ht="12.75" customHeight="1">
      <c r="A10" s="3" t="str">
        <f>"   "&amp;Labels!B37</f>
        <v xml:space="preserve">   Functional Breadth</v>
      </c>
      <c r="B10" s="88">
        <f>'Inputs - Candidates'!B56*'Open Position'!E22</f>
        <v>0</v>
      </c>
      <c r="C10" s="88">
        <f>'Inputs - Candidates'!B82*'Open Position'!E22</f>
        <v>0</v>
      </c>
      <c r="D10" s="88">
        <f>'Inputs - Candidates'!B108*'Open Position'!E22</f>
        <v>0</v>
      </c>
      <c r="E10" s="88">
        <f>'Inputs - Candidates'!B134*'Open Position'!E22</f>
        <v>0</v>
      </c>
      <c r="F10" s="88">
        <f>'Inputs - Candidates'!B160*'Open Position'!E22</f>
        <v>0</v>
      </c>
      <c r="G10" s="89">
        <f>'Inputs - Candidates'!B186*'Open Position'!E22</f>
        <v>0</v>
      </c>
    </row>
    <row r="11" spans="1:7" ht="12.75" customHeight="1">
      <c r="A11" s="3" t="str">
        <f>"   "&amp;Labels!B38</f>
        <v xml:space="preserve">   Job Scope</v>
      </c>
      <c r="B11" s="88">
        <f>'Inputs - Candidates'!B57*'Open Position'!E23</f>
        <v>8.0645161290322578E-2</v>
      </c>
      <c r="C11" s="88">
        <f>'Inputs - Candidates'!B83*'Open Position'!E23</f>
        <v>3.2258064516129031E-2</v>
      </c>
      <c r="D11" s="88">
        <f>'Inputs - Candidates'!B109*'Open Position'!E23</f>
        <v>0.12903225806451613</v>
      </c>
      <c r="E11" s="88">
        <f>'Inputs - Candidates'!B135*'Open Position'!E23</f>
        <v>6.4516129032258063E-2</v>
      </c>
      <c r="F11" s="88">
        <f>'Inputs - Candidates'!B161*'Open Position'!E23</f>
        <v>4.8387096774193547E-2</v>
      </c>
      <c r="G11" s="89">
        <f>'Inputs - Candidates'!B187*'Open Position'!E23</f>
        <v>6.4516129032258063E-2</v>
      </c>
    </row>
    <row r="12" spans="1:7" ht="12.75" customHeight="1">
      <c r="A12" s="3" t="str">
        <f>"   "&amp;Labels!B39</f>
        <v xml:space="preserve">   Job Progression</v>
      </c>
      <c r="B12" s="88">
        <f>'Inputs - Candidates'!B58*'Open Position'!E24</f>
        <v>0</v>
      </c>
      <c r="C12" s="88">
        <f>'Inputs - Candidates'!B84*'Open Position'!E24</f>
        <v>0</v>
      </c>
      <c r="D12" s="88">
        <f>'Inputs - Candidates'!B110*'Open Position'!E24</f>
        <v>0</v>
      </c>
      <c r="E12" s="88">
        <f>'Inputs - Candidates'!B136*'Open Position'!E24</f>
        <v>0</v>
      </c>
      <c r="F12" s="88">
        <f>'Inputs - Candidates'!B162*'Open Position'!E24</f>
        <v>0</v>
      </c>
      <c r="G12" s="89">
        <f>'Inputs - Candidates'!B188*'Open Position'!E24</f>
        <v>0</v>
      </c>
    </row>
    <row r="13" spans="1:7" ht="12.75" customHeight="1">
      <c r="A13" s="3" t="str">
        <f>"   "&amp;Labels!B40</f>
        <v xml:space="preserve">   Inside/Outside Candidate</v>
      </c>
      <c r="B13" s="88">
        <f>'Inputs - Candidates'!B59*'Open Position'!E25</f>
        <v>9.6774193548387094E-2</v>
      </c>
      <c r="C13" s="88">
        <f>'Inputs - Candidates'!B85*'Open Position'!E25</f>
        <v>4.8387096774193547E-2</v>
      </c>
      <c r="D13" s="88">
        <f>'Inputs - Candidates'!B111*'Open Position'!E25</f>
        <v>8.0645161290322578E-2</v>
      </c>
      <c r="E13" s="88">
        <f>'Inputs - Candidates'!B137*'Open Position'!E25</f>
        <v>8.0645161290322578E-2</v>
      </c>
      <c r="F13" s="88">
        <f>'Inputs - Candidates'!B163*'Open Position'!E25</f>
        <v>6.4516129032258063E-2</v>
      </c>
      <c r="G13" s="89">
        <f>'Inputs - Candidates'!B189*'Open Position'!E25</f>
        <v>6.4516129032258063E-2</v>
      </c>
    </row>
    <row r="14" spans="1:7" ht="12.75" customHeight="1">
      <c r="A14" s="3" t="str">
        <f>"   "&amp;Labels!B41</f>
        <v xml:space="preserve">   Education - Professional</v>
      </c>
      <c r="B14" s="88">
        <f>'Inputs - Candidates'!B60*'Open Position'!E26</f>
        <v>0.4838709677419355</v>
      </c>
      <c r="C14" s="88">
        <f>'Inputs - Candidates'!B86*'Open Position'!E26</f>
        <v>0.24193548387096775</v>
      </c>
      <c r="D14" s="88">
        <f>'Inputs - Candidates'!B112*'Open Position'!E26</f>
        <v>0.40322580645161288</v>
      </c>
      <c r="E14" s="88">
        <f>'Inputs - Candidates'!B138*'Open Position'!E26</f>
        <v>0.40322580645161288</v>
      </c>
      <c r="F14" s="88">
        <f>'Inputs - Candidates'!B164*'Open Position'!E26</f>
        <v>0.24193548387096775</v>
      </c>
      <c r="G14" s="89">
        <f>'Inputs - Candidates'!B190*'Open Position'!E26</f>
        <v>0.32258064516129031</v>
      </c>
    </row>
    <row r="15" spans="1:7" ht="12.75" customHeight="1">
      <c r="A15" s="3" t="str">
        <f>"   "&amp;Labels!B42</f>
        <v xml:space="preserve">   Education - Breadth</v>
      </c>
      <c r="B15" s="88">
        <f>'Inputs - Candidates'!B61*'Open Position'!E27</f>
        <v>0.29032258064516125</v>
      </c>
      <c r="C15" s="88">
        <f>'Inputs - Candidates'!B87*'Open Position'!E27</f>
        <v>0.14516129032258063</v>
      </c>
      <c r="D15" s="88">
        <f>'Inputs - Candidates'!B113*'Open Position'!E27</f>
        <v>0.24193548387096775</v>
      </c>
      <c r="E15" s="88">
        <f>'Inputs - Candidates'!B139*'Open Position'!E27</f>
        <v>0.24193548387096775</v>
      </c>
      <c r="F15" s="88">
        <f>'Inputs - Candidates'!B165*'Open Position'!E27</f>
        <v>0.14516129032258063</v>
      </c>
      <c r="G15" s="89">
        <f>'Inputs - Candidates'!B191*'Open Position'!E27</f>
        <v>0.19354838709677419</v>
      </c>
    </row>
    <row r="16" spans="1:7" ht="12.75" customHeight="1">
      <c r="A16" s="90" t="str">
        <f>"   "&amp;Labels!C34</f>
        <v xml:space="preserve">   Subtotal</v>
      </c>
      <c r="B16" s="91">
        <f t="shared" ref="B16:G16" si="0">SUM(B8:B15)</f>
        <v>1.1451612903225805</v>
      </c>
      <c r="C16" s="91">
        <f t="shared" si="0"/>
        <v>0.56451612903225801</v>
      </c>
      <c r="D16" s="91">
        <f t="shared" si="0"/>
        <v>1.0161290322580645</v>
      </c>
      <c r="E16" s="91">
        <f t="shared" si="0"/>
        <v>0.95161290322580649</v>
      </c>
      <c r="F16" s="91">
        <f t="shared" si="0"/>
        <v>0.62903225806451613</v>
      </c>
      <c r="G16" s="92">
        <f t="shared" si="0"/>
        <v>0.80645161290322576</v>
      </c>
    </row>
    <row r="17" spans="1:7" ht="12.75" customHeight="1">
      <c r="A17" s="90" t="str">
        <f>Labels!B43</f>
        <v>Accomplishments</v>
      </c>
      <c r="B17" s="91"/>
      <c r="C17" s="91"/>
      <c r="D17" s="91"/>
      <c r="E17" s="91"/>
      <c r="F17" s="91"/>
      <c r="G17" s="92"/>
    </row>
    <row r="18" spans="1:7" ht="12.75" customHeight="1">
      <c r="A18" s="3" t="str">
        <f>"   "&amp;Labels!B44</f>
        <v xml:space="preserve">   Assigned Contributions</v>
      </c>
      <c r="B18" s="88">
        <f>'Inputs - Candidates'!B63*'Open Position'!E30</f>
        <v>0.32258064516129031</v>
      </c>
      <c r="C18" s="88">
        <f>'Inputs - Candidates'!B89*'Open Position'!E30</f>
        <v>0.25806451612903225</v>
      </c>
      <c r="D18" s="88">
        <f>'Inputs - Candidates'!B115*'Open Position'!E30</f>
        <v>0.12903225806451613</v>
      </c>
      <c r="E18" s="88">
        <f>'Inputs - Candidates'!B141*'Open Position'!E30</f>
        <v>0.25806451612903225</v>
      </c>
      <c r="F18" s="88">
        <f>'Inputs - Candidates'!B167*'Open Position'!E30</f>
        <v>0.32258064516129031</v>
      </c>
      <c r="G18" s="89">
        <f>'Inputs - Candidates'!B193*'Open Position'!E30</f>
        <v>0.12903225806451613</v>
      </c>
    </row>
    <row r="19" spans="1:7" ht="12.75" customHeight="1">
      <c r="A19" s="3" t="str">
        <f>"   "&amp;Labels!B45</f>
        <v xml:space="preserve">   Original Contributions</v>
      </c>
      <c r="B19" s="88">
        <f>'Inputs - Candidates'!B64*'Open Position'!E31</f>
        <v>0.16129032258064516</v>
      </c>
      <c r="C19" s="88">
        <f>'Inputs - Candidates'!B90*'Open Position'!E31</f>
        <v>0.16129032258064516</v>
      </c>
      <c r="D19" s="88">
        <f>'Inputs - Candidates'!B116*'Open Position'!E31</f>
        <v>0.19354838709677419</v>
      </c>
      <c r="E19" s="88">
        <f>'Inputs - Candidates'!B142*'Open Position'!E31</f>
        <v>6.4516129032258063E-2</v>
      </c>
      <c r="F19" s="88">
        <f>'Inputs - Candidates'!B168*'Open Position'!E31</f>
        <v>9.6774193548387094E-2</v>
      </c>
      <c r="G19" s="89">
        <f>'Inputs - Candidates'!B194*'Open Position'!E31</f>
        <v>0.16129032258064516</v>
      </c>
    </row>
    <row r="20" spans="1:7" ht="12.75" customHeight="1">
      <c r="A20" s="3" t="str">
        <f>"   "&amp;Labels!B46</f>
        <v xml:space="preserve">   Outstanding Contributions</v>
      </c>
      <c r="B20" s="88">
        <f>'Inputs - Candidates'!B65*'Open Position'!E32</f>
        <v>0.40322580645161288</v>
      </c>
      <c r="C20" s="88">
        <f>'Inputs - Candidates'!B91*'Open Position'!E32</f>
        <v>0.24193548387096775</v>
      </c>
      <c r="D20" s="88">
        <f>'Inputs - Candidates'!B117*'Open Position'!E32</f>
        <v>0.32258064516129031</v>
      </c>
      <c r="E20" s="88">
        <f>'Inputs - Candidates'!B143*'Open Position'!E32</f>
        <v>0.16129032258064516</v>
      </c>
      <c r="F20" s="88">
        <f>'Inputs - Candidates'!B169*'Open Position'!E32</f>
        <v>0.24193548387096775</v>
      </c>
      <c r="G20" s="89">
        <f>'Inputs - Candidates'!B195*'Open Position'!E32</f>
        <v>0.32258064516129031</v>
      </c>
    </row>
    <row r="21" spans="1:7" ht="12.75" customHeight="1">
      <c r="A21" s="90" t="str">
        <f>"   "&amp;Labels!C43</f>
        <v xml:space="preserve">   Subtotal</v>
      </c>
      <c r="B21" s="91">
        <f t="shared" ref="B21:G21" si="1">SUM(B18:B20)</f>
        <v>0.88709677419354838</v>
      </c>
      <c r="C21" s="91">
        <f t="shared" si="1"/>
        <v>0.66129032258064513</v>
      </c>
      <c r="D21" s="91">
        <f t="shared" si="1"/>
        <v>0.64516129032258063</v>
      </c>
      <c r="E21" s="91">
        <f t="shared" si="1"/>
        <v>0.4838709677419355</v>
      </c>
      <c r="F21" s="91">
        <f t="shared" si="1"/>
        <v>0.66129032258064513</v>
      </c>
      <c r="G21" s="92">
        <f t="shared" si="1"/>
        <v>0.61290322580645151</v>
      </c>
    </row>
    <row r="22" spans="1:7" ht="12.75" customHeight="1">
      <c r="A22" s="90" t="str">
        <f>Labels!B47</f>
        <v>Team Style</v>
      </c>
      <c r="B22" s="91"/>
      <c r="C22" s="91"/>
      <c r="D22" s="91"/>
      <c r="E22" s="91"/>
      <c r="F22" s="91"/>
      <c r="G22" s="92"/>
    </row>
    <row r="23" spans="1:7" ht="12.75" customHeight="1">
      <c r="A23" s="3" t="str">
        <f>"   "&amp;Labels!B48</f>
        <v xml:space="preserve">   Works well with Others</v>
      </c>
      <c r="B23" s="88">
        <f>'Inputs - Candidates'!B67*'Open Position'!E35</f>
        <v>0.40322580645161288</v>
      </c>
      <c r="C23" s="88">
        <f>'Inputs - Candidates'!B93*'Open Position'!E35</f>
        <v>0</v>
      </c>
      <c r="D23" s="88">
        <f>'Inputs - Candidates'!B119*'Open Position'!E35</f>
        <v>0.16129032258064516</v>
      </c>
      <c r="E23" s="88">
        <f>'Inputs - Candidates'!B145*'Open Position'!E35</f>
        <v>0.40322580645161288</v>
      </c>
      <c r="F23" s="88">
        <f>'Inputs - Candidates'!B171*'Open Position'!E35</f>
        <v>0.24193548387096775</v>
      </c>
      <c r="G23" s="89">
        <f>'Inputs - Candidates'!B197*'Open Position'!E35</f>
        <v>0.32258064516129031</v>
      </c>
    </row>
    <row r="24" spans="1:7" ht="12.75" customHeight="1">
      <c r="A24" s="3" t="str">
        <f>"   "&amp;Labels!B49</f>
        <v xml:space="preserve">   Accepts Conflict of Ideas</v>
      </c>
      <c r="B24" s="88">
        <f>'Inputs - Candidates'!B68*'Open Position'!E36</f>
        <v>0.24193548387096775</v>
      </c>
      <c r="C24" s="88">
        <f>'Inputs - Candidates'!B94*'Open Position'!E36</f>
        <v>0</v>
      </c>
      <c r="D24" s="88">
        <f>'Inputs - Candidates'!B120*'Open Position'!E36</f>
        <v>0.19354838709677419</v>
      </c>
      <c r="E24" s="88">
        <f>'Inputs - Candidates'!B146*'Open Position'!E36</f>
        <v>0.14516129032258063</v>
      </c>
      <c r="F24" s="88">
        <f>'Inputs - Candidates'!B172*'Open Position'!E36</f>
        <v>0.24193548387096775</v>
      </c>
      <c r="G24" s="89">
        <f>'Inputs - Candidates'!B198*'Open Position'!E36</f>
        <v>0.19354838709677419</v>
      </c>
    </row>
    <row r="25" spans="1:7" ht="12.75" customHeight="1">
      <c r="A25" s="3" t="str">
        <f>"   "&amp;Labels!B50</f>
        <v xml:space="preserve">   Manages Conflict of People</v>
      </c>
      <c r="B25" s="88">
        <f>'Inputs - Candidates'!B69*'Open Position'!E37</f>
        <v>0.24193548387096775</v>
      </c>
      <c r="C25" s="88">
        <f>'Inputs - Candidates'!B95*'Open Position'!E37</f>
        <v>0</v>
      </c>
      <c r="D25" s="88">
        <f>'Inputs - Candidates'!B121*'Open Position'!E37</f>
        <v>0.14516129032258063</v>
      </c>
      <c r="E25" s="88">
        <f>'Inputs - Candidates'!B147*'Open Position'!E37</f>
        <v>0.19354838709677419</v>
      </c>
      <c r="F25" s="88">
        <f>'Inputs - Candidates'!B173*'Open Position'!E37</f>
        <v>0.19354838709677419</v>
      </c>
      <c r="G25" s="89">
        <f>'Inputs - Candidates'!B199*'Open Position'!E37</f>
        <v>0.14516129032258063</v>
      </c>
    </row>
    <row r="26" spans="1:7" ht="12.75" customHeight="1">
      <c r="A26" s="3" t="str">
        <f>"   "&amp;Labels!B51</f>
        <v xml:space="preserve">   Accepts Valid Criticism</v>
      </c>
      <c r="B26" s="88">
        <f>'Inputs - Candidates'!B70*'Open Position'!E38</f>
        <v>0.40322580645161288</v>
      </c>
      <c r="C26" s="88">
        <f>'Inputs - Candidates'!B96*'Open Position'!E38</f>
        <v>0</v>
      </c>
      <c r="D26" s="88">
        <f>'Inputs - Candidates'!B122*'Open Position'!E38</f>
        <v>0.24193548387096775</v>
      </c>
      <c r="E26" s="88">
        <f>'Inputs - Candidates'!B148*'Open Position'!E38</f>
        <v>0.24193548387096775</v>
      </c>
      <c r="F26" s="88">
        <f>'Inputs - Candidates'!B174*'Open Position'!E38</f>
        <v>0.24193548387096775</v>
      </c>
      <c r="G26" s="89">
        <f>'Inputs - Candidates'!B200*'Open Position'!E38</f>
        <v>0.32258064516129031</v>
      </c>
    </row>
    <row r="27" spans="1:7" ht="12.75" customHeight="1">
      <c r="A27" s="3" t="str">
        <f>"   "&amp;Labels!B52</f>
        <v xml:space="preserve">   Forms Own Opinions</v>
      </c>
      <c r="B27" s="88">
        <f>'Inputs - Candidates'!B71*'Open Position'!E39</f>
        <v>0.24193548387096775</v>
      </c>
      <c r="C27" s="88">
        <f>'Inputs - Candidates'!B97*'Open Position'!E39</f>
        <v>0</v>
      </c>
      <c r="D27" s="88">
        <f>'Inputs - Candidates'!B123*'Open Position'!E39</f>
        <v>0.24193548387096775</v>
      </c>
      <c r="E27" s="88">
        <f>'Inputs - Candidates'!B149*'Open Position'!E39</f>
        <v>0.19354838709677419</v>
      </c>
      <c r="F27" s="88">
        <f>'Inputs - Candidates'!B175*'Open Position'!E39</f>
        <v>0.14516129032258063</v>
      </c>
      <c r="G27" s="89">
        <f>'Inputs - Candidates'!B201*'Open Position'!E39</f>
        <v>0.14516129032258063</v>
      </c>
    </row>
    <row r="28" spans="1:7" ht="12.75" customHeight="1">
      <c r="A28" s="3" t="str">
        <f>"   "&amp;Labels!B53</f>
        <v xml:space="preserve">   Leadership</v>
      </c>
      <c r="B28" s="88">
        <f>'Inputs - Candidates'!B72*'Open Position'!E40</f>
        <v>0.16129032258064516</v>
      </c>
      <c r="C28" s="88">
        <f>'Inputs - Candidates'!B98*'Open Position'!E40</f>
        <v>0</v>
      </c>
      <c r="D28" s="88">
        <f>'Inputs - Candidates'!B124*'Open Position'!E40</f>
        <v>0.12903225806451613</v>
      </c>
      <c r="E28" s="88">
        <f>'Inputs - Candidates'!B150*'Open Position'!E40</f>
        <v>9.6774193548387094E-2</v>
      </c>
      <c r="F28" s="88">
        <f>'Inputs - Candidates'!B176*'Open Position'!E40</f>
        <v>9.6774193548387094E-2</v>
      </c>
      <c r="G28" s="89">
        <f>'Inputs - Candidates'!B202*'Open Position'!E40</f>
        <v>0.12903225806451613</v>
      </c>
    </row>
    <row r="29" spans="1:7" ht="12.75" customHeight="1">
      <c r="A29" s="90" t="str">
        <f>"   "&amp;Labels!C47</f>
        <v xml:space="preserve">   Subtotal</v>
      </c>
      <c r="B29" s="91">
        <f t="shared" ref="B29:G29" si="2">SUM(B23:B28)</f>
        <v>1.6935483870967742</v>
      </c>
      <c r="C29" s="91">
        <f t="shared" si="2"/>
        <v>0</v>
      </c>
      <c r="D29" s="91">
        <f t="shared" si="2"/>
        <v>1.1129032258064515</v>
      </c>
      <c r="E29" s="91">
        <f t="shared" si="2"/>
        <v>1.2741935483870968</v>
      </c>
      <c r="F29" s="91">
        <f t="shared" si="2"/>
        <v>1.161290322580645</v>
      </c>
      <c r="G29" s="92">
        <f t="shared" si="2"/>
        <v>1.258064516129032</v>
      </c>
    </row>
    <row r="30" spans="1:7" ht="12.75" customHeight="1">
      <c r="A30" s="90" t="str">
        <f>Labels!B54</f>
        <v>Basic Competencies</v>
      </c>
      <c r="B30" s="91"/>
      <c r="C30" s="91"/>
      <c r="D30" s="91"/>
      <c r="E30" s="91"/>
      <c r="F30" s="91"/>
      <c r="G30" s="92"/>
    </row>
    <row r="31" spans="1:7" ht="12.75" customHeight="1">
      <c r="A31" s="3" t="str">
        <f>"   "&amp;Labels!B55</f>
        <v xml:space="preserve">   Sense of Fairness</v>
      </c>
      <c r="B31" s="88">
        <f>'Inputs - Candidates'!B74*'Open Position'!E43</f>
        <v>0.40322580645161288</v>
      </c>
      <c r="C31" s="88">
        <f>'Inputs - Candidates'!B100*'Open Position'!E43</f>
        <v>0.24193548387096775</v>
      </c>
      <c r="D31" s="88">
        <f>'Inputs - Candidates'!B126*'Open Position'!E43</f>
        <v>0.40322580645161288</v>
      </c>
      <c r="E31" s="88">
        <f>'Inputs - Candidates'!B152*'Open Position'!E43</f>
        <v>0.24193548387096775</v>
      </c>
      <c r="F31" s="88">
        <f>'Inputs - Candidates'!B178*'Open Position'!E43</f>
        <v>0.16129032258064516</v>
      </c>
      <c r="G31" s="89">
        <f>'Inputs - Candidates'!B204*'Open Position'!E43</f>
        <v>0.32258064516129031</v>
      </c>
    </row>
    <row r="32" spans="1:7" ht="12.75" customHeight="1">
      <c r="A32" s="3" t="str">
        <f>"   "&amp;Labels!B56</f>
        <v xml:space="preserve">   Cognitive Ability</v>
      </c>
      <c r="B32" s="88">
        <f>'Inputs - Candidates'!B75*'Open Position'!E44</f>
        <v>0.32258064516129031</v>
      </c>
      <c r="C32" s="88">
        <f>'Inputs - Candidates'!B101*'Open Position'!E44</f>
        <v>0.19354838709677419</v>
      </c>
      <c r="D32" s="88">
        <f>'Inputs - Candidates'!B127*'Open Position'!E44</f>
        <v>0.38709677419354838</v>
      </c>
      <c r="E32" s="88">
        <f>'Inputs - Candidates'!B153*'Open Position'!E44</f>
        <v>0.19354838709677419</v>
      </c>
      <c r="F32" s="88">
        <f>'Inputs - Candidates'!B179*'Open Position'!E44</f>
        <v>0.19354838709677419</v>
      </c>
      <c r="G32" s="89">
        <f>'Inputs - Candidates'!B205*'Open Position'!E44</f>
        <v>0.25806451612903225</v>
      </c>
    </row>
    <row r="33" spans="1:7" ht="12.75" customHeight="1">
      <c r="A33" s="90" t="str">
        <f>"   "&amp;Labels!C54</f>
        <v xml:space="preserve">   Subtotal</v>
      </c>
      <c r="B33" s="91">
        <f t="shared" ref="B33:G33" si="3">SUM(B31:B32)</f>
        <v>0.72580645161290325</v>
      </c>
      <c r="C33" s="91">
        <f t="shared" si="3"/>
        <v>0.43548387096774194</v>
      </c>
      <c r="D33" s="91">
        <f t="shared" si="3"/>
        <v>0.79032258064516125</v>
      </c>
      <c r="E33" s="91">
        <f t="shared" si="3"/>
        <v>0.43548387096774194</v>
      </c>
      <c r="F33" s="91">
        <f t="shared" si="3"/>
        <v>0.35483870967741937</v>
      </c>
      <c r="G33" s="92">
        <f t="shared" si="3"/>
        <v>0.58064516129032251</v>
      </c>
    </row>
    <row r="34" spans="1:7" ht="12.75" customHeight="1">
      <c r="A34" s="90" t="str">
        <f>Labels!B57</f>
        <v>Compensation</v>
      </c>
      <c r="B34" s="91">
        <f>'Inputs - Candidates'!B76*'Open Position'!E46</f>
        <v>0.58064516129032251</v>
      </c>
      <c r="C34" s="91">
        <f>'Inputs - Candidates'!B102*'Open Position'!E46</f>
        <v>0.4838709677419355</v>
      </c>
      <c r="D34" s="91">
        <f>'Inputs - Candidates'!B128*'Open Position'!E46</f>
        <v>0.29032258064516125</v>
      </c>
      <c r="E34" s="91">
        <f>'Inputs - Candidates'!B154*'Open Position'!E46</f>
        <v>0.58064516129032251</v>
      </c>
      <c r="F34" s="91">
        <f>'Inputs - Candidates'!B180*'Open Position'!E46</f>
        <v>0.38709677419354838</v>
      </c>
      <c r="G34" s="92">
        <f>'Inputs - Candidates'!B206*'Open Position'!E46</f>
        <v>0.38709677419354838</v>
      </c>
    </row>
    <row r="35" spans="1:7" ht="12.75" customHeight="1">
      <c r="A35" s="90" t="str">
        <f>Labels!B58</f>
        <v>Location</v>
      </c>
      <c r="B35" s="91">
        <f>'Inputs - Candidates'!B77*'Open Position'!E47</f>
        <v>0.24193548387096775</v>
      </c>
      <c r="C35" s="91">
        <f>'Inputs - Candidates'!B103*'Open Position'!E47</f>
        <v>0.24193548387096775</v>
      </c>
      <c r="D35" s="91">
        <f>'Inputs - Candidates'!B129*'Open Position'!E47</f>
        <v>0.24193548387096775</v>
      </c>
      <c r="E35" s="91">
        <f>'Inputs - Candidates'!B155*'Open Position'!E47</f>
        <v>9.6774193548387094E-2</v>
      </c>
      <c r="F35" s="91">
        <f>'Inputs - Candidates'!B181*'Open Position'!E47</f>
        <v>0.19354838709677419</v>
      </c>
      <c r="G35" s="92">
        <f>'Inputs - Candidates'!B207*'Open Position'!E47</f>
        <v>0.14516129032258063</v>
      </c>
    </row>
    <row r="36" spans="1:7" ht="12.75" customHeight="1">
      <c r="A36" s="28" t="str">
        <f>Labels!C33</f>
        <v>Total</v>
      </c>
      <c r="B36" s="93">
        <f t="shared" ref="B36:G36" si="4">SUM(B16,B21,B29,B33:B35)</f>
        <v>5.2741935483870961</v>
      </c>
      <c r="C36" s="93">
        <f t="shared" si="4"/>
        <v>2.387096774193548</v>
      </c>
      <c r="D36" s="93">
        <f t="shared" si="4"/>
        <v>4.096774193548387</v>
      </c>
      <c r="E36" s="93">
        <f t="shared" si="4"/>
        <v>3.8225806451612905</v>
      </c>
      <c r="F36" s="93">
        <f t="shared" si="4"/>
        <v>3.387096774193548</v>
      </c>
      <c r="G36" s="94">
        <f t="shared" si="4"/>
        <v>3.7903225806451606</v>
      </c>
    </row>
  </sheetData>
  <mergeCells count="4">
    <mergeCell ref="A1:C1"/>
    <mergeCell ref="A2:C2"/>
    <mergeCell ref="A3:C3"/>
    <mergeCell ref="A4:C4"/>
  </mergeCells>
  <pageMargins left="0.25" right="0.25" top="0.5" bottom="0.5" header="0.5" footer="0.5"/>
  <pageSetup paperSize="9" fitToHeight="32767" orientation="landscape" horizontalDpi="0" verticalDpi="0" copies="0"/>
  <headerFooter alignWithMargins="0"/>
</worksheet>
</file>

<file path=xl/worksheets/sheet15.xml><?xml version="1.0" encoding="utf-8"?>
<worksheet xmlns="http://schemas.openxmlformats.org/spreadsheetml/2006/main" xmlns:r="http://schemas.openxmlformats.org/officeDocument/2006/relationships">
  <sheetPr>
    <outlinePr summaryBelow="0" summaryRight="0"/>
    <pageSetUpPr fitToPage="1"/>
  </sheetPr>
  <dimension ref="A1:G68"/>
  <sheetViews>
    <sheetView zoomScaleNormal="100" workbookViewId="0"/>
  </sheetViews>
  <sheetFormatPr defaultRowHeight="12.75" customHeight="1"/>
  <cols>
    <col min="1" max="1" width="24.140625" customWidth="1"/>
    <col min="2" max="2" width="10.42578125" customWidth="1"/>
    <col min="3" max="3" width="19.140625" customWidth="1"/>
    <col min="4" max="4" width="11.42578125" customWidth="1"/>
    <col min="5" max="5" width="8.42578125" customWidth="1"/>
    <col min="6" max="6" width="14.28515625" customWidth="1"/>
    <col min="7" max="7" width="9.28515625" customWidth="1"/>
  </cols>
  <sheetData>
    <row r="1" spans="1:7" ht="12.75" customHeight="1">
      <c r="A1" s="141" t="str">
        <f>"Employment Candidates"</f>
        <v>Employment Candidates</v>
      </c>
      <c r="B1" s="141"/>
      <c r="C1" s="141"/>
    </row>
    <row r="2" spans="1:7" ht="12.75" customHeight="1">
      <c r="A2" s="141" t="str">
        <f>"Position Title: "&amp;'Open Position'!B7</f>
        <v>Position Title: Marketing Manager</v>
      </c>
      <c r="B2" s="141"/>
      <c r="C2" s="141"/>
    </row>
    <row r="3" spans="1:7" ht="12.75" customHeight="1">
      <c r="A3" s="141" t="str">
        <f>"(Other Computations)"&amp;" "&amp;""</f>
        <v xml:space="preserve">(Other Computations) </v>
      </c>
      <c r="B3" s="141"/>
      <c r="C3" s="141"/>
    </row>
    <row r="4" spans="1:7" ht="12.75" customHeight="1">
      <c r="A4" s="141" t="str">
        <f>""</f>
        <v/>
      </c>
      <c r="B4" s="141"/>
      <c r="C4" s="141"/>
    </row>
    <row r="5" spans="1:7" ht="12.75" customHeight="1">
      <c r="A5" s="1" t="str">
        <f>Labels!B13</f>
        <v>Dummy Weights</v>
      </c>
    </row>
    <row r="6" spans="1:7" ht="12.75" customHeight="1">
      <c r="A6" s="85" t="str">
        <f>Labels!D34</f>
        <v>Criteria</v>
      </c>
      <c r="B6" s="6" t="str">
        <f>Labels!B61</f>
        <v>Entry Level</v>
      </c>
      <c r="C6" s="7" t="str">
        <f>Labels!B62</f>
        <v>Indovidual Contributor</v>
      </c>
      <c r="D6" s="7" t="str">
        <f>Labels!B63</f>
        <v>Professional</v>
      </c>
      <c r="E6" s="7" t="str">
        <f>Labels!B64</f>
        <v>Manager</v>
      </c>
      <c r="F6" s="7" t="str">
        <f>Labels!B65</f>
        <v>Functional Head</v>
      </c>
      <c r="G6" s="8" t="str">
        <f>Labels!B66</f>
        <v>Executive</v>
      </c>
    </row>
    <row r="7" spans="1:7" ht="12.75" customHeight="1">
      <c r="A7" s="2" t="str">
        <f>Labels!B34</f>
        <v>Experience</v>
      </c>
      <c r="B7" s="95"/>
      <c r="C7" s="95"/>
      <c r="D7" s="95"/>
      <c r="E7" s="95"/>
      <c r="F7" s="95"/>
      <c r="G7" s="96"/>
    </row>
    <row r="8" spans="1:7" ht="12.75" customHeight="1">
      <c r="A8" s="3" t="str">
        <f>"   "&amp;Labels!B35</f>
        <v xml:space="preserve">   Industry</v>
      </c>
      <c r="B8" s="97">
        <f>'Open Position'!E8*'Rating System'!B46</f>
        <v>1</v>
      </c>
      <c r="C8" s="97">
        <f>'Open Position'!E9*'Rating System'!C46</f>
        <v>0</v>
      </c>
      <c r="D8" s="97">
        <f>'Open Position'!E10*'Rating System'!D46</f>
        <v>0</v>
      </c>
      <c r="E8" s="97">
        <f>'Open Position'!E11*'Rating System'!E46</f>
        <v>0</v>
      </c>
      <c r="F8" s="97">
        <f>'Open Position'!E12*'Rating System'!F46</f>
        <v>0</v>
      </c>
      <c r="G8" s="98">
        <f>'Open Position'!E13*'Rating System'!G46</f>
        <v>0</v>
      </c>
    </row>
    <row r="9" spans="1:7" ht="12.75" customHeight="1">
      <c r="A9" s="3" t="str">
        <f>"   "&amp;Labels!B36</f>
        <v xml:space="preserve">   Functional Focus</v>
      </c>
      <c r="B9" s="97">
        <f>'Open Position'!E8*'Rating System'!B47</f>
        <v>1</v>
      </c>
      <c r="C9" s="97">
        <f>'Open Position'!E9*'Rating System'!C47</f>
        <v>0</v>
      </c>
      <c r="D9" s="97">
        <f>'Open Position'!E10*'Rating System'!D47</f>
        <v>0</v>
      </c>
      <c r="E9" s="97">
        <f>'Open Position'!E11*'Rating System'!E47</f>
        <v>0</v>
      </c>
      <c r="F9" s="97">
        <f>'Open Position'!E12*'Rating System'!F47</f>
        <v>0</v>
      </c>
      <c r="G9" s="98">
        <f>'Open Position'!E13*'Rating System'!G47</f>
        <v>0</v>
      </c>
    </row>
    <row r="10" spans="1:7" ht="12.75" customHeight="1">
      <c r="A10" s="3" t="str">
        <f>"   "&amp;Labels!B37</f>
        <v xml:space="preserve">   Functional Breadth</v>
      </c>
      <c r="B10" s="97">
        <f>'Open Position'!E8*'Rating System'!B48</f>
        <v>0</v>
      </c>
      <c r="C10" s="97">
        <f>'Open Position'!E9*'Rating System'!C48</f>
        <v>0</v>
      </c>
      <c r="D10" s="97">
        <f>'Open Position'!E10*'Rating System'!D48</f>
        <v>0</v>
      </c>
      <c r="E10" s="97">
        <f>'Open Position'!E11*'Rating System'!E48</f>
        <v>0</v>
      </c>
      <c r="F10" s="97">
        <f>'Open Position'!E12*'Rating System'!F48</f>
        <v>0</v>
      </c>
      <c r="G10" s="98">
        <f>'Open Position'!E13*'Rating System'!G48</f>
        <v>0</v>
      </c>
    </row>
    <row r="11" spans="1:7" ht="12.75" customHeight="1">
      <c r="A11" s="3" t="str">
        <f>"   "&amp;Labels!B38</f>
        <v xml:space="preserve">   Job Scope</v>
      </c>
      <c r="B11" s="97">
        <f>'Open Position'!E8*'Rating System'!B49</f>
        <v>1</v>
      </c>
      <c r="C11" s="97">
        <f>'Open Position'!E9*'Rating System'!C49</f>
        <v>0</v>
      </c>
      <c r="D11" s="97">
        <f>'Open Position'!E10*'Rating System'!D49</f>
        <v>0</v>
      </c>
      <c r="E11" s="97">
        <f>'Open Position'!E11*'Rating System'!E49</f>
        <v>0</v>
      </c>
      <c r="F11" s="97">
        <f>'Open Position'!E12*'Rating System'!F49</f>
        <v>0</v>
      </c>
      <c r="G11" s="98">
        <f>'Open Position'!E13*'Rating System'!G49</f>
        <v>0</v>
      </c>
    </row>
    <row r="12" spans="1:7" ht="12.75" customHeight="1">
      <c r="A12" s="3" t="str">
        <f>"   "&amp;Labels!B39</f>
        <v xml:space="preserve">   Job Progression</v>
      </c>
      <c r="B12" s="97">
        <f>'Open Position'!E8*'Rating System'!B50</f>
        <v>0</v>
      </c>
      <c r="C12" s="97">
        <f>'Open Position'!E9*'Rating System'!C50</f>
        <v>0</v>
      </c>
      <c r="D12" s="97">
        <f>'Open Position'!E10*'Rating System'!D50</f>
        <v>0</v>
      </c>
      <c r="E12" s="97">
        <f>'Open Position'!E11*'Rating System'!E50</f>
        <v>0</v>
      </c>
      <c r="F12" s="97">
        <f>'Open Position'!E12*'Rating System'!F50</f>
        <v>0</v>
      </c>
      <c r="G12" s="98">
        <f>'Open Position'!E13*'Rating System'!G50</f>
        <v>0</v>
      </c>
    </row>
    <row r="13" spans="1:7" ht="12.75" customHeight="1">
      <c r="A13" s="3" t="str">
        <f>"   "&amp;Labels!B40</f>
        <v xml:space="preserve">   Inside/Outside Candidate</v>
      </c>
      <c r="B13" s="97">
        <f>'Open Position'!E8*'Rating System'!B51</f>
        <v>1</v>
      </c>
      <c r="C13" s="97">
        <f>'Open Position'!E9*'Rating System'!C51</f>
        <v>0</v>
      </c>
      <c r="D13" s="97">
        <f>'Open Position'!E10*'Rating System'!D51</f>
        <v>0</v>
      </c>
      <c r="E13" s="97">
        <f>'Open Position'!E11*'Rating System'!E51</f>
        <v>0</v>
      </c>
      <c r="F13" s="97">
        <f>'Open Position'!E12*'Rating System'!F51</f>
        <v>0</v>
      </c>
      <c r="G13" s="98">
        <f>'Open Position'!E13*'Rating System'!G51</f>
        <v>0</v>
      </c>
    </row>
    <row r="14" spans="1:7" ht="12.75" customHeight="1">
      <c r="A14" s="3" t="str">
        <f>"   "&amp;Labels!B41</f>
        <v xml:space="preserve">   Education - Professional</v>
      </c>
      <c r="B14" s="97">
        <f>'Open Position'!E8*'Rating System'!B52</f>
        <v>5</v>
      </c>
      <c r="C14" s="97">
        <f>'Open Position'!E9*'Rating System'!C52</f>
        <v>0</v>
      </c>
      <c r="D14" s="97">
        <f>'Open Position'!E10*'Rating System'!D52</f>
        <v>0</v>
      </c>
      <c r="E14" s="97">
        <f>'Open Position'!E11*'Rating System'!E52</f>
        <v>0</v>
      </c>
      <c r="F14" s="97">
        <f>'Open Position'!E12*'Rating System'!F52</f>
        <v>0</v>
      </c>
      <c r="G14" s="98">
        <f>'Open Position'!E13*'Rating System'!G52</f>
        <v>0</v>
      </c>
    </row>
    <row r="15" spans="1:7" ht="12.75" customHeight="1">
      <c r="A15" s="3" t="str">
        <f>"   "&amp;Labels!B42</f>
        <v xml:space="preserve">   Education - Breadth</v>
      </c>
      <c r="B15" s="97">
        <f>'Open Position'!E8*'Rating System'!B53</f>
        <v>3</v>
      </c>
      <c r="C15" s="97">
        <f>'Open Position'!E9*'Rating System'!C53</f>
        <v>0</v>
      </c>
      <c r="D15" s="97">
        <f>'Open Position'!E10*'Rating System'!D53</f>
        <v>0</v>
      </c>
      <c r="E15" s="97">
        <f>'Open Position'!E11*'Rating System'!E53</f>
        <v>0</v>
      </c>
      <c r="F15" s="97">
        <f>'Open Position'!E12*'Rating System'!F53</f>
        <v>0</v>
      </c>
      <c r="G15" s="98">
        <f>'Open Position'!E13*'Rating System'!G53</f>
        <v>0</v>
      </c>
    </row>
    <row r="16" spans="1:7" ht="12.75" customHeight="1">
      <c r="A16" s="90" t="str">
        <f>"   "&amp;Labels!C34</f>
        <v xml:space="preserve">   Subtotal</v>
      </c>
      <c r="B16" s="99">
        <f t="shared" ref="B16:G16" si="0">SUM(B8:B15)</f>
        <v>12</v>
      </c>
      <c r="C16" s="99">
        <f t="shared" si="0"/>
        <v>0</v>
      </c>
      <c r="D16" s="99">
        <f t="shared" si="0"/>
        <v>0</v>
      </c>
      <c r="E16" s="99">
        <f t="shared" si="0"/>
        <v>0</v>
      </c>
      <c r="F16" s="99">
        <f t="shared" si="0"/>
        <v>0</v>
      </c>
      <c r="G16" s="100">
        <f t="shared" si="0"/>
        <v>0</v>
      </c>
    </row>
    <row r="17" spans="1:7" ht="12.75" customHeight="1">
      <c r="A17" s="90" t="str">
        <f>Labels!B43</f>
        <v>Accomplishments</v>
      </c>
      <c r="B17" s="99"/>
      <c r="C17" s="99"/>
      <c r="D17" s="99"/>
      <c r="E17" s="99"/>
      <c r="F17" s="99"/>
      <c r="G17" s="100"/>
    </row>
    <row r="18" spans="1:7" ht="12.75" customHeight="1">
      <c r="A18" s="3" t="str">
        <f>"   "&amp;Labels!B44</f>
        <v xml:space="preserve">   Assigned Contributions</v>
      </c>
      <c r="B18" s="97">
        <f>'Open Position'!E8*'Rating System'!B56</f>
        <v>4</v>
      </c>
      <c r="C18" s="97">
        <f>'Open Position'!E9*'Rating System'!C56</f>
        <v>0</v>
      </c>
      <c r="D18" s="97">
        <f>'Open Position'!E10*'Rating System'!D56</f>
        <v>0</v>
      </c>
      <c r="E18" s="97">
        <f>'Open Position'!E11*'Rating System'!E56</f>
        <v>0</v>
      </c>
      <c r="F18" s="97">
        <f>'Open Position'!E12*'Rating System'!F56</f>
        <v>0</v>
      </c>
      <c r="G18" s="98">
        <f>'Open Position'!E13*'Rating System'!G56</f>
        <v>0</v>
      </c>
    </row>
    <row r="19" spans="1:7" ht="12.75" customHeight="1">
      <c r="A19" s="3" t="str">
        <f>"   "&amp;Labels!B45</f>
        <v xml:space="preserve">   Original Contributions</v>
      </c>
      <c r="B19" s="97">
        <f>'Open Position'!E8*'Rating System'!B57</f>
        <v>2</v>
      </c>
      <c r="C19" s="97">
        <f>'Open Position'!E9*'Rating System'!C57</f>
        <v>0</v>
      </c>
      <c r="D19" s="97">
        <f>'Open Position'!E10*'Rating System'!D57</f>
        <v>0</v>
      </c>
      <c r="E19" s="97">
        <f>'Open Position'!E11*'Rating System'!E57</f>
        <v>0</v>
      </c>
      <c r="F19" s="97">
        <f>'Open Position'!E12*'Rating System'!F57</f>
        <v>0</v>
      </c>
      <c r="G19" s="98">
        <f>'Open Position'!E13*'Rating System'!G57</f>
        <v>0</v>
      </c>
    </row>
    <row r="20" spans="1:7" ht="12.75" customHeight="1">
      <c r="A20" s="3" t="str">
        <f>"   "&amp;Labels!B46</f>
        <v xml:space="preserve">   Outstanding Contributions</v>
      </c>
      <c r="B20" s="97">
        <f>'Open Position'!E8*'Rating System'!B58</f>
        <v>5</v>
      </c>
      <c r="C20" s="97">
        <f>'Open Position'!E9*'Rating System'!C58</f>
        <v>0</v>
      </c>
      <c r="D20" s="97">
        <f>'Open Position'!E10*'Rating System'!D58</f>
        <v>0</v>
      </c>
      <c r="E20" s="97">
        <f>'Open Position'!E11*'Rating System'!E58</f>
        <v>0</v>
      </c>
      <c r="F20" s="97">
        <f>'Open Position'!E12*'Rating System'!F58</f>
        <v>0</v>
      </c>
      <c r="G20" s="98">
        <f>'Open Position'!E13*'Rating System'!G58</f>
        <v>0</v>
      </c>
    </row>
    <row r="21" spans="1:7" ht="12.75" customHeight="1">
      <c r="A21" s="90" t="str">
        <f>"   "&amp;Labels!C43</f>
        <v xml:space="preserve">   Subtotal</v>
      </c>
      <c r="B21" s="99">
        <f t="shared" ref="B21:G21" si="1">SUM(B18:B20)</f>
        <v>11</v>
      </c>
      <c r="C21" s="99">
        <f t="shared" si="1"/>
        <v>0</v>
      </c>
      <c r="D21" s="99">
        <f t="shared" si="1"/>
        <v>0</v>
      </c>
      <c r="E21" s="99">
        <f t="shared" si="1"/>
        <v>0</v>
      </c>
      <c r="F21" s="99">
        <f t="shared" si="1"/>
        <v>0</v>
      </c>
      <c r="G21" s="100">
        <f t="shared" si="1"/>
        <v>0</v>
      </c>
    </row>
    <row r="22" spans="1:7" ht="12.75" customHeight="1">
      <c r="A22" s="90" t="str">
        <f>Labels!B47</f>
        <v>Team Style</v>
      </c>
      <c r="B22" s="99"/>
      <c r="C22" s="99"/>
      <c r="D22" s="99"/>
      <c r="E22" s="99"/>
      <c r="F22" s="99"/>
      <c r="G22" s="100"/>
    </row>
    <row r="23" spans="1:7" ht="12.75" customHeight="1">
      <c r="A23" s="3" t="str">
        <f>"   "&amp;Labels!B48</f>
        <v xml:space="preserve">   Works well with Others</v>
      </c>
      <c r="B23" s="97">
        <f>'Open Position'!E8*'Rating System'!B61</f>
        <v>5</v>
      </c>
      <c r="C23" s="97">
        <f>'Open Position'!E9*'Rating System'!C61</f>
        <v>0</v>
      </c>
      <c r="D23" s="97">
        <f>'Open Position'!E10*'Rating System'!D61</f>
        <v>0</v>
      </c>
      <c r="E23" s="97">
        <f>'Open Position'!E11*'Rating System'!E61</f>
        <v>0</v>
      </c>
      <c r="F23" s="97">
        <f>'Open Position'!E12*'Rating System'!F61</f>
        <v>0</v>
      </c>
      <c r="G23" s="98">
        <f>'Open Position'!E13*'Rating System'!G61</f>
        <v>0</v>
      </c>
    </row>
    <row r="24" spans="1:7" ht="12.75" customHeight="1">
      <c r="A24" s="3" t="str">
        <f>"   "&amp;Labels!B49</f>
        <v xml:space="preserve">   Accepts Conflict of Ideas</v>
      </c>
      <c r="B24" s="97">
        <f>'Open Position'!E8*'Rating System'!B62</f>
        <v>3</v>
      </c>
      <c r="C24" s="97">
        <f>'Open Position'!E9*'Rating System'!C62</f>
        <v>0</v>
      </c>
      <c r="D24" s="97">
        <f>'Open Position'!E10*'Rating System'!D62</f>
        <v>0</v>
      </c>
      <c r="E24" s="97">
        <f>'Open Position'!E11*'Rating System'!E62</f>
        <v>0</v>
      </c>
      <c r="F24" s="97">
        <f>'Open Position'!E12*'Rating System'!F62</f>
        <v>0</v>
      </c>
      <c r="G24" s="98">
        <f>'Open Position'!E13*'Rating System'!G62</f>
        <v>0</v>
      </c>
    </row>
    <row r="25" spans="1:7" ht="12.75" customHeight="1">
      <c r="A25" s="3" t="str">
        <f>"   "&amp;Labels!B50</f>
        <v xml:space="preserve">   Manages Conflict of People</v>
      </c>
      <c r="B25" s="97">
        <f>'Open Position'!E8*'Rating System'!B63</f>
        <v>3</v>
      </c>
      <c r="C25" s="97">
        <f>'Open Position'!E9*'Rating System'!C63</f>
        <v>0</v>
      </c>
      <c r="D25" s="97">
        <f>'Open Position'!E10*'Rating System'!D63</f>
        <v>0</v>
      </c>
      <c r="E25" s="97">
        <f>'Open Position'!E11*'Rating System'!E63</f>
        <v>0</v>
      </c>
      <c r="F25" s="97">
        <f>'Open Position'!E12*'Rating System'!F63</f>
        <v>0</v>
      </c>
      <c r="G25" s="98">
        <f>'Open Position'!E13*'Rating System'!G63</f>
        <v>0</v>
      </c>
    </row>
    <row r="26" spans="1:7" ht="12.75" customHeight="1">
      <c r="A26" s="3" t="str">
        <f>"   "&amp;Labels!B51</f>
        <v xml:space="preserve">   Accepts Valid Criticism</v>
      </c>
      <c r="B26" s="97">
        <f>'Open Position'!E8*'Rating System'!B64</f>
        <v>5</v>
      </c>
      <c r="C26" s="97">
        <f>'Open Position'!E9*'Rating System'!C64</f>
        <v>0</v>
      </c>
      <c r="D26" s="97">
        <f>'Open Position'!E10*'Rating System'!D64</f>
        <v>0</v>
      </c>
      <c r="E26" s="97">
        <f>'Open Position'!E11*'Rating System'!E64</f>
        <v>0</v>
      </c>
      <c r="F26" s="97">
        <f>'Open Position'!E12*'Rating System'!F64</f>
        <v>0</v>
      </c>
      <c r="G26" s="98">
        <f>'Open Position'!E13*'Rating System'!G64</f>
        <v>0</v>
      </c>
    </row>
    <row r="27" spans="1:7" ht="12.75" customHeight="1">
      <c r="A27" s="3" t="str">
        <f>"   "&amp;Labels!B52</f>
        <v xml:space="preserve">   Forms Own Opinions</v>
      </c>
      <c r="B27" s="97">
        <f>'Open Position'!E8*'Rating System'!B65</f>
        <v>3</v>
      </c>
      <c r="C27" s="97">
        <f>'Open Position'!E9*'Rating System'!C65</f>
        <v>0</v>
      </c>
      <c r="D27" s="97">
        <f>'Open Position'!E10*'Rating System'!D65</f>
        <v>0</v>
      </c>
      <c r="E27" s="97">
        <f>'Open Position'!E11*'Rating System'!E65</f>
        <v>0</v>
      </c>
      <c r="F27" s="97">
        <f>'Open Position'!E12*'Rating System'!F65</f>
        <v>0</v>
      </c>
      <c r="G27" s="98">
        <f>'Open Position'!E13*'Rating System'!G65</f>
        <v>0</v>
      </c>
    </row>
    <row r="28" spans="1:7" ht="12.75" customHeight="1">
      <c r="A28" s="3" t="str">
        <f>"   "&amp;Labels!B53</f>
        <v xml:space="preserve">   Leadership</v>
      </c>
      <c r="B28" s="97">
        <f>'Open Position'!E8*'Rating System'!B66</f>
        <v>2</v>
      </c>
      <c r="C28" s="97">
        <f>'Open Position'!E9*'Rating System'!C66</f>
        <v>0</v>
      </c>
      <c r="D28" s="97">
        <f>'Open Position'!E10*'Rating System'!D66</f>
        <v>0</v>
      </c>
      <c r="E28" s="97">
        <f>'Open Position'!E11*'Rating System'!E66</f>
        <v>0</v>
      </c>
      <c r="F28" s="97">
        <f>'Open Position'!E12*'Rating System'!F66</f>
        <v>0</v>
      </c>
      <c r="G28" s="98">
        <f>'Open Position'!E13*'Rating System'!G66</f>
        <v>0</v>
      </c>
    </row>
    <row r="29" spans="1:7" ht="12.75" customHeight="1">
      <c r="A29" s="90" t="str">
        <f>"   "&amp;Labels!C47</f>
        <v xml:space="preserve">   Subtotal</v>
      </c>
      <c r="B29" s="99">
        <f t="shared" ref="B29:G29" si="2">SUM(B23:B28)</f>
        <v>21</v>
      </c>
      <c r="C29" s="99">
        <f t="shared" si="2"/>
        <v>0</v>
      </c>
      <c r="D29" s="99">
        <f t="shared" si="2"/>
        <v>0</v>
      </c>
      <c r="E29" s="99">
        <f t="shared" si="2"/>
        <v>0</v>
      </c>
      <c r="F29" s="99">
        <f t="shared" si="2"/>
        <v>0</v>
      </c>
      <c r="G29" s="100">
        <f t="shared" si="2"/>
        <v>0</v>
      </c>
    </row>
    <row r="30" spans="1:7" ht="12.75" customHeight="1">
      <c r="A30" s="90" t="str">
        <f>Labels!B54</f>
        <v>Basic Competencies</v>
      </c>
      <c r="B30" s="99"/>
      <c r="C30" s="99"/>
      <c r="D30" s="99"/>
      <c r="E30" s="99"/>
      <c r="F30" s="99"/>
      <c r="G30" s="100"/>
    </row>
    <row r="31" spans="1:7" ht="12.75" customHeight="1">
      <c r="A31" s="3" t="str">
        <f>"   "&amp;Labels!B55</f>
        <v xml:space="preserve">   Sense of Fairness</v>
      </c>
      <c r="B31" s="97">
        <f>'Open Position'!E8*'Rating System'!B69</f>
        <v>5</v>
      </c>
      <c r="C31" s="97">
        <f>'Open Position'!E9*'Rating System'!C69</f>
        <v>0</v>
      </c>
      <c r="D31" s="97">
        <f>'Open Position'!E10*'Rating System'!D69</f>
        <v>0</v>
      </c>
      <c r="E31" s="97">
        <f>'Open Position'!E11*'Rating System'!E69</f>
        <v>0</v>
      </c>
      <c r="F31" s="97">
        <f>'Open Position'!E12*'Rating System'!F69</f>
        <v>0</v>
      </c>
      <c r="G31" s="98">
        <f>'Open Position'!E13*'Rating System'!G69</f>
        <v>0</v>
      </c>
    </row>
    <row r="32" spans="1:7" ht="12.75" customHeight="1">
      <c r="A32" s="3" t="str">
        <f>"   "&amp;Labels!B56</f>
        <v xml:space="preserve">   Cognitive Ability</v>
      </c>
      <c r="B32" s="97">
        <f>'Open Position'!E8*'Rating System'!B70</f>
        <v>4</v>
      </c>
      <c r="C32" s="97">
        <f>'Open Position'!E9*'Rating System'!C70</f>
        <v>0</v>
      </c>
      <c r="D32" s="97">
        <f>'Open Position'!E10*'Rating System'!D70</f>
        <v>0</v>
      </c>
      <c r="E32" s="97">
        <f>'Open Position'!E11*'Rating System'!E70</f>
        <v>0</v>
      </c>
      <c r="F32" s="97">
        <f>'Open Position'!E12*'Rating System'!F70</f>
        <v>0</v>
      </c>
      <c r="G32" s="98">
        <f>'Open Position'!E13*'Rating System'!G70</f>
        <v>0</v>
      </c>
    </row>
    <row r="33" spans="1:7" ht="12.75" customHeight="1">
      <c r="A33" s="90" t="str">
        <f>"   "&amp;Labels!C54</f>
        <v xml:space="preserve">   Subtotal</v>
      </c>
      <c r="B33" s="99">
        <f t="shared" ref="B33:G33" si="3">SUM(B31:B32)</f>
        <v>9</v>
      </c>
      <c r="C33" s="99">
        <f t="shared" si="3"/>
        <v>0</v>
      </c>
      <c r="D33" s="99">
        <f t="shared" si="3"/>
        <v>0</v>
      </c>
      <c r="E33" s="99">
        <f t="shared" si="3"/>
        <v>0</v>
      </c>
      <c r="F33" s="99">
        <f t="shared" si="3"/>
        <v>0</v>
      </c>
      <c r="G33" s="100">
        <f t="shared" si="3"/>
        <v>0</v>
      </c>
    </row>
    <row r="34" spans="1:7" ht="12.75" customHeight="1">
      <c r="A34" s="90" t="str">
        <f>Labels!B57</f>
        <v>Compensation</v>
      </c>
      <c r="B34" s="99">
        <f>'Open Position'!E8*'Rating System'!B72</f>
        <v>6</v>
      </c>
      <c r="C34" s="99">
        <f>'Open Position'!E9*'Rating System'!C72</f>
        <v>0</v>
      </c>
      <c r="D34" s="99">
        <f>'Open Position'!E10*'Rating System'!D72</f>
        <v>0</v>
      </c>
      <c r="E34" s="99">
        <f>'Open Position'!E11*'Rating System'!E72</f>
        <v>0</v>
      </c>
      <c r="F34" s="99">
        <f>'Open Position'!E12*'Rating System'!F72</f>
        <v>0</v>
      </c>
      <c r="G34" s="100">
        <f>'Open Position'!E13*'Rating System'!G72</f>
        <v>0</v>
      </c>
    </row>
    <row r="35" spans="1:7" ht="12.75" customHeight="1">
      <c r="A35" s="90" t="str">
        <f>Labels!B58</f>
        <v>Location</v>
      </c>
      <c r="B35" s="99">
        <f>'Open Position'!E8*'Rating System'!B73</f>
        <v>3</v>
      </c>
      <c r="C35" s="99">
        <f>'Open Position'!E9*'Rating System'!C73</f>
        <v>0</v>
      </c>
      <c r="D35" s="99">
        <f>'Open Position'!E10*'Rating System'!D73</f>
        <v>0</v>
      </c>
      <c r="E35" s="99">
        <f>'Open Position'!E11*'Rating System'!E73</f>
        <v>0</v>
      </c>
      <c r="F35" s="99">
        <f>'Open Position'!E12*'Rating System'!F73</f>
        <v>0</v>
      </c>
      <c r="G35" s="100">
        <f>'Open Position'!E13*'Rating System'!G73</f>
        <v>0</v>
      </c>
    </row>
    <row r="36" spans="1:7" ht="12.75" customHeight="1">
      <c r="A36" s="28" t="str">
        <f>Labels!C33</f>
        <v>Total</v>
      </c>
      <c r="B36" s="101">
        <f t="shared" ref="B36:G36" si="4">SUM(B16,B21,B29,B33:B35)</f>
        <v>62</v>
      </c>
      <c r="C36" s="101">
        <f t="shared" si="4"/>
        <v>0</v>
      </c>
      <c r="D36" s="101">
        <f t="shared" si="4"/>
        <v>0</v>
      </c>
      <c r="E36" s="101">
        <f t="shared" si="4"/>
        <v>0</v>
      </c>
      <c r="F36" s="101">
        <f t="shared" si="4"/>
        <v>0</v>
      </c>
      <c r="G36" s="102">
        <f t="shared" si="4"/>
        <v>0</v>
      </c>
    </row>
    <row r="37" spans="1:7" ht="12.75" customHeight="1">
      <c r="A37" s="1" t="str">
        <f>Labels!B9</f>
        <v>Quality Points</v>
      </c>
    </row>
    <row r="38" spans="1:7" ht="12.75" customHeight="1">
      <c r="A38" s="85" t="str">
        <f>Labels!D34</f>
        <v>Criteria</v>
      </c>
      <c r="B38" s="6" t="str">
        <f>Labels!B26</f>
        <v>Susan</v>
      </c>
      <c r="C38" s="7" t="str">
        <f>Labels!B27</f>
        <v>Tom</v>
      </c>
      <c r="D38" s="7" t="str">
        <f>Labels!B28</f>
        <v>Karen</v>
      </c>
      <c r="E38" s="7" t="str">
        <f>Labels!B29</f>
        <v>George</v>
      </c>
      <c r="F38" s="7" t="str">
        <f>Labels!B30</f>
        <v>Armand</v>
      </c>
      <c r="G38" s="8" t="str">
        <f>Labels!B31</f>
        <v>Zelda</v>
      </c>
    </row>
    <row r="39" spans="1:7" ht="12.75" customHeight="1">
      <c r="A39" s="2" t="str">
        <f>Labels!B34</f>
        <v>Experience</v>
      </c>
      <c r="B39" s="86"/>
      <c r="C39" s="86"/>
      <c r="D39" s="86"/>
      <c r="E39" s="86"/>
      <c r="F39" s="86"/>
      <c r="G39" s="87"/>
    </row>
    <row r="40" spans="1:7" ht="12.75" customHeight="1">
      <c r="A40" s="3" t="str">
        <f>"   "&amp;Labels!B35</f>
        <v xml:space="preserve">   Industry</v>
      </c>
      <c r="B40" s="88">
        <f>'Open Position'!E20*'Inputs - Candidates'!B54</f>
        <v>9.6774193548387094E-2</v>
      </c>
      <c r="C40" s="88">
        <f>'Open Position'!E20*'Inputs - Candidates'!B80</f>
        <v>4.8387096774193547E-2</v>
      </c>
      <c r="D40" s="88">
        <f>'Open Position'!E20*'Inputs - Candidates'!B106</f>
        <v>8.0645161290322578E-2</v>
      </c>
      <c r="E40" s="88">
        <f>'Open Position'!E20*'Inputs - Candidates'!B132</f>
        <v>8.0645161290322578E-2</v>
      </c>
      <c r="F40" s="88">
        <f>'Open Position'!E20*'Inputs - Candidates'!B158</f>
        <v>4.8387096774193547E-2</v>
      </c>
      <c r="G40" s="89">
        <f>'Open Position'!E20*'Inputs - Candidates'!B184</f>
        <v>9.6774193548387094E-2</v>
      </c>
    </row>
    <row r="41" spans="1:7" ht="12.75" customHeight="1">
      <c r="A41" s="3" t="str">
        <f>"   "&amp;Labels!B36</f>
        <v xml:space="preserve">   Functional Focus</v>
      </c>
      <c r="B41" s="88">
        <f>'Open Position'!E21*'Inputs - Candidates'!B55</f>
        <v>9.6774193548387094E-2</v>
      </c>
      <c r="C41" s="88">
        <f>'Open Position'!E21*'Inputs - Candidates'!B81</f>
        <v>4.8387096774193547E-2</v>
      </c>
      <c r="D41" s="88">
        <f>'Open Position'!E21*'Inputs - Candidates'!B107</f>
        <v>8.0645161290322578E-2</v>
      </c>
      <c r="E41" s="88">
        <f>'Open Position'!E21*'Inputs - Candidates'!B133</f>
        <v>8.0645161290322578E-2</v>
      </c>
      <c r="F41" s="88">
        <f>'Open Position'!E21*'Inputs - Candidates'!B159</f>
        <v>8.0645161290322578E-2</v>
      </c>
      <c r="G41" s="89">
        <f>'Open Position'!E21*'Inputs - Candidates'!B185</f>
        <v>6.4516129032258063E-2</v>
      </c>
    </row>
    <row r="42" spans="1:7" ht="12.75" customHeight="1">
      <c r="A42" s="3" t="str">
        <f>"   "&amp;Labels!B37</f>
        <v xml:space="preserve">   Functional Breadth</v>
      </c>
      <c r="B42" s="88">
        <f>'Open Position'!E22*'Inputs - Candidates'!B56</f>
        <v>0</v>
      </c>
      <c r="C42" s="88">
        <f>'Open Position'!E22*'Inputs - Candidates'!B82</f>
        <v>0</v>
      </c>
      <c r="D42" s="88">
        <f>'Open Position'!E22*'Inputs - Candidates'!B108</f>
        <v>0</v>
      </c>
      <c r="E42" s="88">
        <f>'Open Position'!E22*'Inputs - Candidates'!B134</f>
        <v>0</v>
      </c>
      <c r="F42" s="88">
        <f>'Open Position'!E22*'Inputs - Candidates'!B160</f>
        <v>0</v>
      </c>
      <c r="G42" s="89">
        <f>'Open Position'!E22*'Inputs - Candidates'!B186</f>
        <v>0</v>
      </c>
    </row>
    <row r="43" spans="1:7" ht="12.75" customHeight="1">
      <c r="A43" s="3" t="str">
        <f>"   "&amp;Labels!B38</f>
        <v xml:space="preserve">   Job Scope</v>
      </c>
      <c r="B43" s="88">
        <f>'Open Position'!E23*'Inputs - Candidates'!B57</f>
        <v>8.0645161290322578E-2</v>
      </c>
      <c r="C43" s="88">
        <f>'Open Position'!E23*'Inputs - Candidates'!B83</f>
        <v>3.2258064516129031E-2</v>
      </c>
      <c r="D43" s="88">
        <f>'Open Position'!E23*'Inputs - Candidates'!B109</f>
        <v>0.12903225806451613</v>
      </c>
      <c r="E43" s="88">
        <f>'Open Position'!E23*'Inputs - Candidates'!B135</f>
        <v>6.4516129032258063E-2</v>
      </c>
      <c r="F43" s="88">
        <f>'Open Position'!E23*'Inputs - Candidates'!B161</f>
        <v>4.8387096774193547E-2</v>
      </c>
      <c r="G43" s="89">
        <f>'Open Position'!E23*'Inputs - Candidates'!B187</f>
        <v>6.4516129032258063E-2</v>
      </c>
    </row>
    <row r="44" spans="1:7" ht="12.75" customHeight="1">
      <c r="A44" s="3" t="str">
        <f>"   "&amp;Labels!B39</f>
        <v xml:space="preserve">   Job Progression</v>
      </c>
      <c r="B44" s="88">
        <f>'Open Position'!E24*'Inputs - Candidates'!B58</f>
        <v>0</v>
      </c>
      <c r="C44" s="88">
        <f>'Open Position'!E24*'Inputs - Candidates'!B84</f>
        <v>0</v>
      </c>
      <c r="D44" s="88">
        <f>'Open Position'!E24*'Inputs - Candidates'!B110</f>
        <v>0</v>
      </c>
      <c r="E44" s="88">
        <f>'Open Position'!E24*'Inputs - Candidates'!B136</f>
        <v>0</v>
      </c>
      <c r="F44" s="88">
        <f>'Open Position'!E24*'Inputs - Candidates'!B162</f>
        <v>0</v>
      </c>
      <c r="G44" s="89">
        <f>'Open Position'!E24*'Inputs - Candidates'!B188</f>
        <v>0</v>
      </c>
    </row>
    <row r="45" spans="1:7" ht="12.75" customHeight="1">
      <c r="A45" s="3" t="str">
        <f>"   "&amp;Labels!B40</f>
        <v xml:space="preserve">   Inside/Outside Candidate</v>
      </c>
      <c r="B45" s="88">
        <f>'Open Position'!E25*'Inputs - Candidates'!B59</f>
        <v>9.6774193548387094E-2</v>
      </c>
      <c r="C45" s="88">
        <f>'Open Position'!E25*'Inputs - Candidates'!B85</f>
        <v>4.8387096774193547E-2</v>
      </c>
      <c r="D45" s="88">
        <f>'Open Position'!E25*'Inputs - Candidates'!B111</f>
        <v>8.0645161290322578E-2</v>
      </c>
      <c r="E45" s="88">
        <f>'Open Position'!E25*'Inputs - Candidates'!B137</f>
        <v>8.0645161290322578E-2</v>
      </c>
      <c r="F45" s="88">
        <f>'Open Position'!E25*'Inputs - Candidates'!B163</f>
        <v>6.4516129032258063E-2</v>
      </c>
      <c r="G45" s="89">
        <f>'Open Position'!E25*'Inputs - Candidates'!B189</f>
        <v>6.4516129032258063E-2</v>
      </c>
    </row>
    <row r="46" spans="1:7" ht="12.75" customHeight="1">
      <c r="A46" s="3" t="str">
        <f>"   "&amp;Labels!B41</f>
        <v xml:space="preserve">   Education - Professional</v>
      </c>
      <c r="B46" s="88">
        <f>'Open Position'!E26*'Inputs - Candidates'!B60</f>
        <v>0.4838709677419355</v>
      </c>
      <c r="C46" s="88">
        <f>'Open Position'!E26*'Inputs - Candidates'!B86</f>
        <v>0.24193548387096775</v>
      </c>
      <c r="D46" s="88">
        <f>'Open Position'!E26*'Inputs - Candidates'!B112</f>
        <v>0.40322580645161288</v>
      </c>
      <c r="E46" s="88">
        <f>'Open Position'!E26*'Inputs - Candidates'!B138</f>
        <v>0.40322580645161288</v>
      </c>
      <c r="F46" s="88">
        <f>'Open Position'!E26*'Inputs - Candidates'!B164</f>
        <v>0.24193548387096775</v>
      </c>
      <c r="G46" s="89">
        <f>'Open Position'!E26*'Inputs - Candidates'!B190</f>
        <v>0.32258064516129031</v>
      </c>
    </row>
    <row r="47" spans="1:7" ht="12.75" customHeight="1">
      <c r="A47" s="3" t="str">
        <f>"   "&amp;Labels!B42</f>
        <v xml:space="preserve">   Education - Breadth</v>
      </c>
      <c r="B47" s="88">
        <f>'Open Position'!E27*'Inputs - Candidates'!B61</f>
        <v>0.29032258064516125</v>
      </c>
      <c r="C47" s="88">
        <f>'Open Position'!E27*'Inputs - Candidates'!B87</f>
        <v>0.14516129032258063</v>
      </c>
      <c r="D47" s="88">
        <f>'Open Position'!E27*'Inputs - Candidates'!B113</f>
        <v>0.24193548387096775</v>
      </c>
      <c r="E47" s="88">
        <f>'Open Position'!E27*'Inputs - Candidates'!B139</f>
        <v>0.24193548387096775</v>
      </c>
      <c r="F47" s="88">
        <f>'Open Position'!E27*'Inputs - Candidates'!B165</f>
        <v>0.14516129032258063</v>
      </c>
      <c r="G47" s="89">
        <f>'Open Position'!E27*'Inputs - Candidates'!B191</f>
        <v>0.19354838709677419</v>
      </c>
    </row>
    <row r="48" spans="1:7" ht="12.75" customHeight="1">
      <c r="A48" s="90" t="str">
        <f>"   "&amp;Labels!C34</f>
        <v xml:space="preserve">   Subtotal</v>
      </c>
      <c r="B48" s="91">
        <f t="shared" ref="B48:G48" si="5">SUM(B40:B47)</f>
        <v>1.1451612903225805</v>
      </c>
      <c r="C48" s="91">
        <f t="shared" si="5"/>
        <v>0.56451612903225801</v>
      </c>
      <c r="D48" s="91">
        <f t="shared" si="5"/>
        <v>1.0161290322580645</v>
      </c>
      <c r="E48" s="91">
        <f t="shared" si="5"/>
        <v>0.95161290322580649</v>
      </c>
      <c r="F48" s="91">
        <f t="shared" si="5"/>
        <v>0.62903225806451613</v>
      </c>
      <c r="G48" s="92">
        <f t="shared" si="5"/>
        <v>0.80645161290322576</v>
      </c>
    </row>
    <row r="49" spans="1:7" ht="12.75" customHeight="1">
      <c r="A49" s="90" t="str">
        <f>Labels!B43</f>
        <v>Accomplishments</v>
      </c>
      <c r="B49" s="91"/>
      <c r="C49" s="91"/>
      <c r="D49" s="91"/>
      <c r="E49" s="91"/>
      <c r="F49" s="91"/>
      <c r="G49" s="92"/>
    </row>
    <row r="50" spans="1:7" ht="12.75" customHeight="1">
      <c r="A50" s="3" t="str">
        <f>"   "&amp;Labels!B44</f>
        <v xml:space="preserve">   Assigned Contributions</v>
      </c>
      <c r="B50" s="88">
        <f>'Open Position'!E30*'Inputs - Candidates'!B63</f>
        <v>0.32258064516129031</v>
      </c>
      <c r="C50" s="88">
        <f>'Open Position'!E30*'Inputs - Candidates'!B89</f>
        <v>0.25806451612903225</v>
      </c>
      <c r="D50" s="88">
        <f>'Open Position'!E30*'Inputs - Candidates'!B115</f>
        <v>0.12903225806451613</v>
      </c>
      <c r="E50" s="88">
        <f>'Open Position'!E30*'Inputs - Candidates'!B141</f>
        <v>0.25806451612903225</v>
      </c>
      <c r="F50" s="88">
        <f>'Open Position'!E30*'Inputs - Candidates'!B167</f>
        <v>0.32258064516129031</v>
      </c>
      <c r="G50" s="89">
        <f>'Open Position'!E30*'Inputs - Candidates'!B193</f>
        <v>0.12903225806451613</v>
      </c>
    </row>
    <row r="51" spans="1:7" ht="12.75" customHeight="1">
      <c r="A51" s="3" t="str">
        <f>"   "&amp;Labels!B45</f>
        <v xml:space="preserve">   Original Contributions</v>
      </c>
      <c r="B51" s="88">
        <f>'Open Position'!E31*'Inputs - Candidates'!B64</f>
        <v>0.16129032258064516</v>
      </c>
      <c r="C51" s="88">
        <f>'Open Position'!E31*'Inputs - Candidates'!B90</f>
        <v>0.16129032258064516</v>
      </c>
      <c r="D51" s="88">
        <f>'Open Position'!E31*'Inputs - Candidates'!B116</f>
        <v>0.19354838709677419</v>
      </c>
      <c r="E51" s="88">
        <f>'Open Position'!E31*'Inputs - Candidates'!B142</f>
        <v>6.4516129032258063E-2</v>
      </c>
      <c r="F51" s="88">
        <f>'Open Position'!E31*'Inputs - Candidates'!B168</f>
        <v>9.6774193548387094E-2</v>
      </c>
      <c r="G51" s="89">
        <f>'Open Position'!E31*'Inputs - Candidates'!B194</f>
        <v>0.16129032258064516</v>
      </c>
    </row>
    <row r="52" spans="1:7" ht="12.75" customHeight="1">
      <c r="A52" s="3" t="str">
        <f>"   "&amp;Labels!B46</f>
        <v xml:space="preserve">   Outstanding Contributions</v>
      </c>
      <c r="B52" s="88">
        <f>'Open Position'!E32*'Inputs - Candidates'!B65</f>
        <v>0.40322580645161288</v>
      </c>
      <c r="C52" s="88">
        <f>'Open Position'!E32*'Inputs - Candidates'!B91</f>
        <v>0.24193548387096775</v>
      </c>
      <c r="D52" s="88">
        <f>'Open Position'!E32*'Inputs - Candidates'!B117</f>
        <v>0.32258064516129031</v>
      </c>
      <c r="E52" s="88">
        <f>'Open Position'!E32*'Inputs - Candidates'!B143</f>
        <v>0.16129032258064516</v>
      </c>
      <c r="F52" s="88">
        <f>'Open Position'!E32*'Inputs - Candidates'!B169</f>
        <v>0.24193548387096775</v>
      </c>
      <c r="G52" s="89">
        <f>'Open Position'!E32*'Inputs - Candidates'!B195</f>
        <v>0.32258064516129031</v>
      </c>
    </row>
    <row r="53" spans="1:7" ht="12.75" customHeight="1">
      <c r="A53" s="90" t="str">
        <f>"   "&amp;Labels!C43</f>
        <v xml:space="preserve">   Subtotal</v>
      </c>
      <c r="B53" s="91">
        <f t="shared" ref="B53:G53" si="6">SUM(B50:B52)</f>
        <v>0.88709677419354838</v>
      </c>
      <c r="C53" s="91">
        <f t="shared" si="6"/>
        <v>0.66129032258064513</v>
      </c>
      <c r="D53" s="91">
        <f t="shared" si="6"/>
        <v>0.64516129032258063</v>
      </c>
      <c r="E53" s="91">
        <f t="shared" si="6"/>
        <v>0.4838709677419355</v>
      </c>
      <c r="F53" s="91">
        <f t="shared" si="6"/>
        <v>0.66129032258064513</v>
      </c>
      <c r="G53" s="92">
        <f t="shared" si="6"/>
        <v>0.61290322580645151</v>
      </c>
    </row>
    <row r="54" spans="1:7" ht="12.75" customHeight="1">
      <c r="A54" s="90" t="str">
        <f>Labels!B47</f>
        <v>Team Style</v>
      </c>
      <c r="B54" s="91"/>
      <c r="C54" s="91"/>
      <c r="D54" s="91"/>
      <c r="E54" s="91"/>
      <c r="F54" s="91"/>
      <c r="G54" s="92"/>
    </row>
    <row r="55" spans="1:7" ht="12.75" customHeight="1">
      <c r="A55" s="3" t="str">
        <f>"   "&amp;Labels!B48</f>
        <v xml:space="preserve">   Works well with Others</v>
      </c>
      <c r="B55" s="88">
        <f>'Open Position'!E35*'Inputs - Candidates'!B67</f>
        <v>0.40322580645161288</v>
      </c>
      <c r="C55" s="88">
        <f>'Open Position'!E35*'Inputs - Candidates'!B93</f>
        <v>0</v>
      </c>
      <c r="D55" s="88">
        <f>'Open Position'!E35*'Inputs - Candidates'!B119</f>
        <v>0.16129032258064516</v>
      </c>
      <c r="E55" s="88">
        <f>'Open Position'!E35*'Inputs - Candidates'!B145</f>
        <v>0.40322580645161288</v>
      </c>
      <c r="F55" s="88">
        <f>'Open Position'!E35*'Inputs - Candidates'!B171</f>
        <v>0.24193548387096775</v>
      </c>
      <c r="G55" s="89">
        <f>'Open Position'!E35*'Inputs - Candidates'!B197</f>
        <v>0.32258064516129031</v>
      </c>
    </row>
    <row r="56" spans="1:7" ht="12.75" customHeight="1">
      <c r="A56" s="3" t="str">
        <f>"   "&amp;Labels!B49</f>
        <v xml:space="preserve">   Accepts Conflict of Ideas</v>
      </c>
      <c r="B56" s="88">
        <f>'Open Position'!E36*'Inputs - Candidates'!B68</f>
        <v>0.24193548387096775</v>
      </c>
      <c r="C56" s="88">
        <f>'Open Position'!E36*'Inputs - Candidates'!B94</f>
        <v>0</v>
      </c>
      <c r="D56" s="88">
        <f>'Open Position'!E36*'Inputs - Candidates'!B120</f>
        <v>0.19354838709677419</v>
      </c>
      <c r="E56" s="88">
        <f>'Open Position'!E36*'Inputs - Candidates'!B146</f>
        <v>0.14516129032258063</v>
      </c>
      <c r="F56" s="88">
        <f>'Open Position'!E36*'Inputs - Candidates'!B172</f>
        <v>0.24193548387096775</v>
      </c>
      <c r="G56" s="89">
        <f>'Open Position'!E36*'Inputs - Candidates'!B198</f>
        <v>0.19354838709677419</v>
      </c>
    </row>
    <row r="57" spans="1:7" ht="12.75" customHeight="1">
      <c r="A57" s="3" t="str">
        <f>"   "&amp;Labels!B50</f>
        <v xml:space="preserve">   Manages Conflict of People</v>
      </c>
      <c r="B57" s="88">
        <f>'Open Position'!E37*'Inputs - Candidates'!B69</f>
        <v>0.24193548387096775</v>
      </c>
      <c r="C57" s="88">
        <f>'Open Position'!E37*'Inputs - Candidates'!B95</f>
        <v>0</v>
      </c>
      <c r="D57" s="88">
        <f>'Open Position'!E37*'Inputs - Candidates'!B121</f>
        <v>0.14516129032258063</v>
      </c>
      <c r="E57" s="88">
        <f>'Open Position'!E37*'Inputs - Candidates'!B147</f>
        <v>0.19354838709677419</v>
      </c>
      <c r="F57" s="88">
        <f>'Open Position'!E37*'Inputs - Candidates'!B173</f>
        <v>0.19354838709677419</v>
      </c>
      <c r="G57" s="89">
        <f>'Open Position'!E37*'Inputs - Candidates'!B199</f>
        <v>0.14516129032258063</v>
      </c>
    </row>
    <row r="58" spans="1:7" ht="12.75" customHeight="1">
      <c r="A58" s="3" t="str">
        <f>"   "&amp;Labels!B51</f>
        <v xml:space="preserve">   Accepts Valid Criticism</v>
      </c>
      <c r="B58" s="88">
        <f>'Open Position'!E38*'Inputs - Candidates'!B70</f>
        <v>0.40322580645161288</v>
      </c>
      <c r="C58" s="88">
        <f>'Open Position'!E38*'Inputs - Candidates'!B96</f>
        <v>0</v>
      </c>
      <c r="D58" s="88">
        <f>'Open Position'!E38*'Inputs - Candidates'!B122</f>
        <v>0.24193548387096775</v>
      </c>
      <c r="E58" s="88">
        <f>'Open Position'!E38*'Inputs - Candidates'!B148</f>
        <v>0.24193548387096775</v>
      </c>
      <c r="F58" s="88">
        <f>'Open Position'!E38*'Inputs - Candidates'!B174</f>
        <v>0.24193548387096775</v>
      </c>
      <c r="G58" s="89">
        <f>'Open Position'!E38*'Inputs - Candidates'!B200</f>
        <v>0.32258064516129031</v>
      </c>
    </row>
    <row r="59" spans="1:7" ht="12.75" customHeight="1">
      <c r="A59" s="3" t="str">
        <f>"   "&amp;Labels!B52</f>
        <v xml:space="preserve">   Forms Own Opinions</v>
      </c>
      <c r="B59" s="88">
        <f>'Open Position'!E39*'Inputs - Candidates'!B71</f>
        <v>0.24193548387096775</v>
      </c>
      <c r="C59" s="88">
        <f>'Open Position'!E39*'Inputs - Candidates'!B97</f>
        <v>0</v>
      </c>
      <c r="D59" s="88">
        <f>'Open Position'!E39*'Inputs - Candidates'!B123</f>
        <v>0.24193548387096775</v>
      </c>
      <c r="E59" s="88">
        <f>'Open Position'!E39*'Inputs - Candidates'!B149</f>
        <v>0.19354838709677419</v>
      </c>
      <c r="F59" s="88">
        <f>'Open Position'!E39*'Inputs - Candidates'!B175</f>
        <v>0.14516129032258063</v>
      </c>
      <c r="G59" s="89">
        <f>'Open Position'!E39*'Inputs - Candidates'!B201</f>
        <v>0.14516129032258063</v>
      </c>
    </row>
    <row r="60" spans="1:7" ht="12.75" customHeight="1">
      <c r="A60" s="3" t="str">
        <f>"   "&amp;Labels!B53</f>
        <v xml:space="preserve">   Leadership</v>
      </c>
      <c r="B60" s="88">
        <f>'Open Position'!E40*'Inputs - Candidates'!B72</f>
        <v>0.16129032258064516</v>
      </c>
      <c r="C60" s="88">
        <f>'Open Position'!E40*'Inputs - Candidates'!B98</f>
        <v>0</v>
      </c>
      <c r="D60" s="88">
        <f>'Open Position'!E40*'Inputs - Candidates'!B124</f>
        <v>0.12903225806451613</v>
      </c>
      <c r="E60" s="88">
        <f>'Open Position'!E40*'Inputs - Candidates'!B150</f>
        <v>9.6774193548387094E-2</v>
      </c>
      <c r="F60" s="88">
        <f>'Open Position'!E40*'Inputs - Candidates'!B176</f>
        <v>9.6774193548387094E-2</v>
      </c>
      <c r="G60" s="89">
        <f>'Open Position'!E40*'Inputs - Candidates'!B202</f>
        <v>0.12903225806451613</v>
      </c>
    </row>
    <row r="61" spans="1:7" ht="12.75" customHeight="1">
      <c r="A61" s="90" t="str">
        <f>"   "&amp;Labels!C47</f>
        <v xml:space="preserve">   Subtotal</v>
      </c>
      <c r="B61" s="91">
        <f t="shared" ref="B61:G61" si="7">SUM(B55:B60)</f>
        <v>1.6935483870967742</v>
      </c>
      <c r="C61" s="91">
        <f t="shared" si="7"/>
        <v>0</v>
      </c>
      <c r="D61" s="91">
        <f t="shared" si="7"/>
        <v>1.1129032258064515</v>
      </c>
      <c r="E61" s="91">
        <f t="shared" si="7"/>
        <v>1.2741935483870968</v>
      </c>
      <c r="F61" s="91">
        <f t="shared" si="7"/>
        <v>1.161290322580645</v>
      </c>
      <c r="G61" s="92">
        <f t="shared" si="7"/>
        <v>1.258064516129032</v>
      </c>
    </row>
    <row r="62" spans="1:7" ht="12.75" customHeight="1">
      <c r="A62" s="90" t="str">
        <f>Labels!B54</f>
        <v>Basic Competencies</v>
      </c>
      <c r="B62" s="91"/>
      <c r="C62" s="91"/>
      <c r="D62" s="91"/>
      <c r="E62" s="91"/>
      <c r="F62" s="91"/>
      <c r="G62" s="92"/>
    </row>
    <row r="63" spans="1:7" ht="12.75" customHeight="1">
      <c r="A63" s="3" t="str">
        <f>"   "&amp;Labels!B55</f>
        <v xml:space="preserve">   Sense of Fairness</v>
      </c>
      <c r="B63" s="88">
        <f>'Open Position'!E43*'Inputs - Candidates'!B74</f>
        <v>0.40322580645161288</v>
      </c>
      <c r="C63" s="88">
        <f>'Open Position'!E43*'Inputs - Candidates'!B100</f>
        <v>0.24193548387096775</v>
      </c>
      <c r="D63" s="88">
        <f>'Open Position'!E43*'Inputs - Candidates'!B126</f>
        <v>0.40322580645161288</v>
      </c>
      <c r="E63" s="88">
        <f>'Open Position'!E43*'Inputs - Candidates'!B152</f>
        <v>0.24193548387096775</v>
      </c>
      <c r="F63" s="88">
        <f>'Open Position'!E43*'Inputs - Candidates'!B178</f>
        <v>0.16129032258064516</v>
      </c>
      <c r="G63" s="89">
        <f>'Open Position'!E43*'Inputs - Candidates'!B204</f>
        <v>0.32258064516129031</v>
      </c>
    </row>
    <row r="64" spans="1:7" ht="12.75" customHeight="1">
      <c r="A64" s="3" t="str">
        <f>"   "&amp;Labels!B56</f>
        <v xml:space="preserve">   Cognitive Ability</v>
      </c>
      <c r="B64" s="88">
        <f>'Open Position'!E44*'Inputs - Candidates'!B75</f>
        <v>0.32258064516129031</v>
      </c>
      <c r="C64" s="88">
        <f>'Open Position'!E44*'Inputs - Candidates'!B101</f>
        <v>0.19354838709677419</v>
      </c>
      <c r="D64" s="88">
        <f>'Open Position'!E44*'Inputs - Candidates'!B127</f>
        <v>0.38709677419354838</v>
      </c>
      <c r="E64" s="88">
        <f>'Open Position'!E44*'Inputs - Candidates'!B153</f>
        <v>0.19354838709677419</v>
      </c>
      <c r="F64" s="88">
        <f>'Open Position'!E44*'Inputs - Candidates'!B179</f>
        <v>0.19354838709677419</v>
      </c>
      <c r="G64" s="89">
        <f>'Open Position'!E44*'Inputs - Candidates'!B205</f>
        <v>0.25806451612903225</v>
      </c>
    </row>
    <row r="65" spans="1:7" ht="12.75" customHeight="1">
      <c r="A65" s="90" t="str">
        <f>"   "&amp;Labels!C54</f>
        <v xml:space="preserve">   Subtotal</v>
      </c>
      <c r="B65" s="91">
        <f t="shared" ref="B65:G65" si="8">SUM(B63:B64)</f>
        <v>0.72580645161290325</v>
      </c>
      <c r="C65" s="91">
        <f t="shared" si="8"/>
        <v>0.43548387096774194</v>
      </c>
      <c r="D65" s="91">
        <f t="shared" si="8"/>
        <v>0.79032258064516125</v>
      </c>
      <c r="E65" s="91">
        <f t="shared" si="8"/>
        <v>0.43548387096774194</v>
      </c>
      <c r="F65" s="91">
        <f t="shared" si="8"/>
        <v>0.35483870967741937</v>
      </c>
      <c r="G65" s="92">
        <f t="shared" si="8"/>
        <v>0.58064516129032251</v>
      </c>
    </row>
    <row r="66" spans="1:7" ht="12.75" customHeight="1">
      <c r="A66" s="90" t="str">
        <f>Labels!B57</f>
        <v>Compensation</v>
      </c>
      <c r="B66" s="91">
        <f>'Open Position'!E46*'Inputs - Candidates'!B76</f>
        <v>0.58064516129032251</v>
      </c>
      <c r="C66" s="91">
        <f>'Open Position'!E46*'Inputs - Candidates'!B102</f>
        <v>0.4838709677419355</v>
      </c>
      <c r="D66" s="91">
        <f>'Open Position'!E46*'Inputs - Candidates'!B128</f>
        <v>0.29032258064516125</v>
      </c>
      <c r="E66" s="91">
        <f>'Open Position'!E46*'Inputs - Candidates'!B154</f>
        <v>0.58064516129032251</v>
      </c>
      <c r="F66" s="91">
        <f>'Open Position'!E46*'Inputs - Candidates'!B180</f>
        <v>0.38709677419354838</v>
      </c>
      <c r="G66" s="92">
        <f>'Open Position'!E46*'Inputs - Candidates'!B206</f>
        <v>0.38709677419354838</v>
      </c>
    </row>
    <row r="67" spans="1:7" ht="12.75" customHeight="1">
      <c r="A67" s="90" t="str">
        <f>Labels!B58</f>
        <v>Location</v>
      </c>
      <c r="B67" s="91">
        <f>'Open Position'!E47*'Inputs - Candidates'!B77</f>
        <v>0.24193548387096775</v>
      </c>
      <c r="C67" s="91">
        <f>'Open Position'!E47*'Inputs - Candidates'!B103</f>
        <v>0.24193548387096775</v>
      </c>
      <c r="D67" s="91">
        <f>'Open Position'!E47*'Inputs - Candidates'!B129</f>
        <v>0.24193548387096775</v>
      </c>
      <c r="E67" s="91">
        <f>'Open Position'!E47*'Inputs - Candidates'!B155</f>
        <v>9.6774193548387094E-2</v>
      </c>
      <c r="F67" s="91">
        <f>'Open Position'!E47*'Inputs - Candidates'!B181</f>
        <v>0.19354838709677419</v>
      </c>
      <c r="G67" s="92">
        <f>'Open Position'!E47*'Inputs - Candidates'!B207</f>
        <v>0.14516129032258063</v>
      </c>
    </row>
    <row r="68" spans="1:7" ht="12.75" customHeight="1">
      <c r="A68" s="28" t="str">
        <f>Labels!C33</f>
        <v>Total</v>
      </c>
      <c r="B68" s="93">
        <f t="shared" ref="B68:G68" si="9">SUM(B48,B53,B61,B65:B67)</f>
        <v>5.2741935483870961</v>
      </c>
      <c r="C68" s="93">
        <f t="shared" si="9"/>
        <v>2.387096774193548</v>
      </c>
      <c r="D68" s="93">
        <f t="shared" si="9"/>
        <v>4.096774193548387</v>
      </c>
      <c r="E68" s="93">
        <f t="shared" si="9"/>
        <v>3.8225806451612905</v>
      </c>
      <c r="F68" s="93">
        <f t="shared" si="9"/>
        <v>3.387096774193548</v>
      </c>
      <c r="G68" s="94">
        <f t="shared" si="9"/>
        <v>3.7903225806451606</v>
      </c>
    </row>
  </sheetData>
  <mergeCells count="4">
    <mergeCell ref="A1:C1"/>
    <mergeCell ref="A2:C2"/>
    <mergeCell ref="A3:C3"/>
    <mergeCell ref="A4:C4"/>
  </mergeCells>
  <pageMargins left="0.25" right="0.25" top="0.5" bottom="0.5" header="0.5" footer="0.5"/>
  <pageSetup paperSize="9" fitToHeight="32767" orientation="landscape" horizontalDpi="0" verticalDpi="0" copies="0"/>
  <headerFooter alignWithMargins="0"/>
  <legacyDrawing r:id="rId1"/>
</worksheet>
</file>

<file path=xl/worksheets/sheet16.xml><?xml version="1.0" encoding="utf-8"?>
<worksheet xmlns="http://schemas.openxmlformats.org/spreadsheetml/2006/main" xmlns:r="http://schemas.openxmlformats.org/officeDocument/2006/relationships">
  <sheetPr>
    <outlinePr summaryBelow="0" summaryRight="0"/>
    <pageSetUpPr fitToPage="1"/>
  </sheetPr>
  <dimension ref="A1:E66"/>
  <sheetViews>
    <sheetView zoomScaleNormal="100" workbookViewId="0">
      <selection sqref="A1:C1"/>
    </sheetView>
  </sheetViews>
  <sheetFormatPr defaultRowHeight="12.75" customHeight="1"/>
  <cols>
    <col min="1" max="1" width="26.5703125" customWidth="1"/>
    <col min="2" max="2" width="23.85546875" customWidth="1"/>
    <col min="3" max="3" width="8.42578125" customWidth="1"/>
    <col min="4" max="4" width="11" customWidth="1"/>
    <col min="5" max="5" width="60.7109375" style="112" customWidth="1"/>
  </cols>
  <sheetData>
    <row r="1" spans="1:5" ht="12.75" customHeight="1">
      <c r="A1" s="141" t="str">
        <f>"Employment Candidates"</f>
        <v>Employment Candidates</v>
      </c>
      <c r="B1" s="141"/>
      <c r="C1" s="141"/>
    </row>
    <row r="2" spans="1:5" ht="12.75" customHeight="1">
      <c r="A2" s="141" t="str">
        <f>"Position Title: "&amp;'Open Position'!B7</f>
        <v>Position Title: Marketing Manager</v>
      </c>
      <c r="B2" s="141"/>
      <c r="C2" s="141"/>
    </row>
    <row r="3" spans="1:5" ht="12.75" customHeight="1">
      <c r="A3" s="141" t="str">
        <f>"Labels"&amp;" "&amp;""</f>
        <v xml:space="preserve">Labels </v>
      </c>
      <c r="B3" s="141"/>
      <c r="C3" s="141"/>
    </row>
    <row r="4" spans="1:5" ht="12.75" customHeight="1">
      <c r="A4" s="141" t="str">
        <f>""</f>
        <v/>
      </c>
      <c r="B4" s="141"/>
      <c r="C4" s="141"/>
    </row>
    <row r="5" spans="1:5" ht="12.75" customHeight="1">
      <c r="A5" s="103" t="s">
        <v>64</v>
      </c>
      <c r="B5" s="103" t="s">
        <v>123</v>
      </c>
      <c r="C5" s="103"/>
      <c r="D5" s="103"/>
      <c r="E5" s="110" t="s">
        <v>181</v>
      </c>
    </row>
    <row r="6" spans="1:5" ht="22.5" customHeight="1">
      <c r="A6" s="104" t="s">
        <v>158</v>
      </c>
      <c r="B6" s="105" t="s">
        <v>23</v>
      </c>
      <c r="C6" s="106"/>
      <c r="D6" s="106"/>
      <c r="E6" s="111" t="s">
        <v>122</v>
      </c>
    </row>
    <row r="7" spans="1:5" ht="12.75" customHeight="1">
      <c r="A7" s="104" t="s">
        <v>89</v>
      </c>
      <c r="B7" s="105" t="s">
        <v>57</v>
      </c>
      <c r="C7" s="106"/>
      <c r="D7" s="106"/>
      <c r="E7" s="111" t="s">
        <v>72</v>
      </c>
    </row>
    <row r="8" spans="1:5" ht="22.5" customHeight="1">
      <c r="A8" s="104" t="s">
        <v>184</v>
      </c>
      <c r="B8" s="105" t="s">
        <v>84</v>
      </c>
      <c r="C8" s="106"/>
      <c r="D8" s="106"/>
      <c r="E8" s="111" t="s">
        <v>148</v>
      </c>
    </row>
    <row r="9" spans="1:5" ht="22.5" customHeight="1">
      <c r="A9" s="104" t="s">
        <v>133</v>
      </c>
      <c r="B9" s="105" t="s">
        <v>7</v>
      </c>
      <c r="C9" s="106"/>
      <c r="D9" s="106"/>
      <c r="E9" s="111" t="s">
        <v>69</v>
      </c>
    </row>
    <row r="10" spans="1:5" ht="12.75" customHeight="1">
      <c r="A10" s="104" t="s">
        <v>62</v>
      </c>
      <c r="B10" s="105" t="s">
        <v>20</v>
      </c>
      <c r="C10" s="106"/>
      <c r="D10" s="106"/>
      <c r="E10" s="111" t="s">
        <v>80</v>
      </c>
    </row>
    <row r="11" spans="1:5" ht="22.5" customHeight="1">
      <c r="A11" s="104" t="s">
        <v>12</v>
      </c>
      <c r="B11" s="105" t="s">
        <v>197</v>
      </c>
      <c r="C11" s="106"/>
      <c r="D11" s="106"/>
      <c r="E11" s="111" t="s">
        <v>172</v>
      </c>
    </row>
    <row r="12" spans="1:5" ht="12.75" customHeight="1">
      <c r="A12" s="104" t="s">
        <v>93</v>
      </c>
      <c r="B12" s="105" t="s">
        <v>75</v>
      </c>
      <c r="C12" s="106"/>
      <c r="D12" s="106"/>
      <c r="E12" s="111" t="s">
        <v>59</v>
      </c>
    </row>
    <row r="13" spans="1:5" ht="12.75" customHeight="1">
      <c r="A13" s="104" t="s">
        <v>30</v>
      </c>
      <c r="B13" s="105" t="s">
        <v>118</v>
      </c>
      <c r="C13" s="106"/>
      <c r="D13" s="106"/>
      <c r="E13" s="111" t="s">
        <v>162</v>
      </c>
    </row>
    <row r="14" spans="1:5" ht="12.75" customHeight="1">
      <c r="A14" s="104" t="s">
        <v>137</v>
      </c>
      <c r="B14" s="105" t="s">
        <v>58</v>
      </c>
      <c r="C14" s="106"/>
      <c r="D14" s="106"/>
      <c r="E14" s="111" t="s">
        <v>156</v>
      </c>
    </row>
    <row r="15" spans="1:5" ht="12.75" customHeight="1">
      <c r="A15" s="104" t="s">
        <v>14</v>
      </c>
      <c r="B15" s="105" t="s">
        <v>76</v>
      </c>
      <c r="C15" s="106"/>
      <c r="D15" s="106"/>
      <c r="E15" s="111" t="s">
        <v>150</v>
      </c>
    </row>
    <row r="16" spans="1:5" ht="12.75" customHeight="1">
      <c r="A16" s="104" t="s">
        <v>66</v>
      </c>
      <c r="B16" s="105" t="s">
        <v>152</v>
      </c>
      <c r="C16" s="106"/>
      <c r="D16" s="106"/>
      <c r="E16" s="111" t="s">
        <v>165</v>
      </c>
    </row>
    <row r="17" spans="1:5" ht="33.75" customHeight="1">
      <c r="A17" s="104" t="s">
        <v>3</v>
      </c>
      <c r="B17" s="105" t="s">
        <v>132</v>
      </c>
      <c r="C17" s="106"/>
      <c r="D17" s="106"/>
      <c r="E17" s="111" t="s">
        <v>8</v>
      </c>
    </row>
    <row r="18" spans="1:5" ht="12.75" customHeight="1">
      <c r="A18" s="104" t="s">
        <v>195</v>
      </c>
      <c r="B18" s="105" t="s">
        <v>94</v>
      </c>
      <c r="C18" s="106"/>
      <c r="D18" s="106"/>
      <c r="E18" s="111" t="s">
        <v>36</v>
      </c>
    </row>
    <row r="19" spans="1:5" ht="22.5" customHeight="1">
      <c r="A19" s="104" t="s">
        <v>109</v>
      </c>
      <c r="B19" s="105" t="s">
        <v>52</v>
      </c>
      <c r="C19" s="106"/>
      <c r="D19" s="106"/>
      <c r="E19" s="111" t="s">
        <v>83</v>
      </c>
    </row>
    <row r="20" spans="1:5" ht="22.5" customHeight="1">
      <c r="A20" s="104" t="s">
        <v>126</v>
      </c>
      <c r="B20" s="105" t="s">
        <v>193</v>
      </c>
      <c r="C20" s="106"/>
      <c r="D20" s="106"/>
      <c r="E20" s="111" t="s">
        <v>127</v>
      </c>
    </row>
    <row r="21" spans="1:5" ht="45.75" customHeight="1">
      <c r="A21" s="104" t="s">
        <v>13</v>
      </c>
      <c r="B21" s="105" t="s">
        <v>185</v>
      </c>
      <c r="C21" s="106"/>
      <c r="D21" s="106"/>
      <c r="E21" s="111" t="s">
        <v>112</v>
      </c>
    </row>
    <row r="22" spans="1:5" ht="22.5" customHeight="1">
      <c r="A22" s="104" t="s">
        <v>138</v>
      </c>
      <c r="B22" s="105" t="s">
        <v>180</v>
      </c>
      <c r="C22" s="106"/>
      <c r="D22" s="106"/>
      <c r="E22" s="111" t="s">
        <v>44</v>
      </c>
    </row>
    <row r="24" spans="1:5" ht="12.75" customHeight="1">
      <c r="A24" s="103" t="s">
        <v>61</v>
      </c>
      <c r="B24" s="103" t="s">
        <v>35</v>
      </c>
      <c r="C24" s="103" t="s">
        <v>15</v>
      </c>
      <c r="D24" s="103" t="s">
        <v>91</v>
      </c>
      <c r="E24" s="110" t="s">
        <v>181</v>
      </c>
    </row>
    <row r="25" spans="1:5" ht="12.75" customHeight="1">
      <c r="A25" s="104" t="s">
        <v>114</v>
      </c>
      <c r="B25" s="107" t="s">
        <v>114</v>
      </c>
      <c r="C25" s="107" t="s">
        <v>154</v>
      </c>
      <c r="D25" s="107" t="s">
        <v>114</v>
      </c>
      <c r="E25" s="111" t="s">
        <v>199</v>
      </c>
    </row>
    <row r="26" spans="1:5" ht="12.75" customHeight="1">
      <c r="A26" s="104" t="s">
        <v>70</v>
      </c>
      <c r="B26" s="108" t="s">
        <v>28</v>
      </c>
      <c r="D26" s="108" t="s">
        <v>81</v>
      </c>
    </row>
    <row r="27" spans="1:5" ht="12.75" customHeight="1">
      <c r="A27" s="104" t="s">
        <v>151</v>
      </c>
      <c r="B27" s="108" t="s">
        <v>170</v>
      </c>
    </row>
    <row r="28" spans="1:5" ht="12.75" customHeight="1">
      <c r="A28" s="104" t="s">
        <v>194</v>
      </c>
      <c r="B28" s="108" t="s">
        <v>53</v>
      </c>
    </row>
    <row r="29" spans="1:5" ht="12.75" customHeight="1">
      <c r="A29" s="104" t="s">
        <v>198</v>
      </c>
      <c r="B29" s="108" t="s">
        <v>125</v>
      </c>
    </row>
    <row r="30" spans="1:5" ht="12.75" customHeight="1">
      <c r="A30" s="104" t="s">
        <v>68</v>
      </c>
      <c r="B30" s="108" t="s">
        <v>134</v>
      </c>
    </row>
    <row r="31" spans="1:5" ht="12.75" customHeight="1">
      <c r="A31" s="104" t="s">
        <v>95</v>
      </c>
      <c r="B31" s="108" t="s">
        <v>87</v>
      </c>
    </row>
    <row r="33" spans="1:5" ht="12.75" customHeight="1">
      <c r="A33" s="104" t="s">
        <v>0</v>
      </c>
      <c r="B33" s="107" t="s">
        <v>0</v>
      </c>
      <c r="C33" s="107" t="s">
        <v>154</v>
      </c>
      <c r="D33" s="107" t="s">
        <v>0</v>
      </c>
      <c r="E33" s="111" t="s">
        <v>42</v>
      </c>
    </row>
    <row r="34" spans="1:5" ht="12.75" customHeight="1">
      <c r="A34" s="104" t="s">
        <v>17</v>
      </c>
      <c r="B34" s="108" t="s">
        <v>107</v>
      </c>
      <c r="C34" s="108" t="s">
        <v>79</v>
      </c>
      <c r="D34" s="108" t="s">
        <v>0</v>
      </c>
    </row>
    <row r="35" spans="1:5" ht="12.75" customHeight="1">
      <c r="A35" s="104" t="s">
        <v>163</v>
      </c>
      <c r="B35" s="109" t="s">
        <v>27</v>
      </c>
      <c r="D35" s="109" t="s">
        <v>174</v>
      </c>
    </row>
    <row r="36" spans="1:5" ht="12.75" customHeight="1">
      <c r="A36" s="104" t="s">
        <v>167</v>
      </c>
      <c r="B36" s="109" t="s">
        <v>39</v>
      </c>
    </row>
    <row r="37" spans="1:5" ht="12.75" customHeight="1">
      <c r="A37" s="104" t="s">
        <v>74</v>
      </c>
      <c r="B37" s="109" t="s">
        <v>116</v>
      </c>
    </row>
    <row r="38" spans="1:5" ht="12.75" customHeight="1">
      <c r="A38" s="104" t="s">
        <v>22</v>
      </c>
      <c r="B38" s="109" t="s">
        <v>4</v>
      </c>
    </row>
    <row r="39" spans="1:5" ht="12.75" customHeight="1">
      <c r="A39" s="104" t="s">
        <v>160</v>
      </c>
      <c r="B39" s="109" t="s">
        <v>32</v>
      </c>
    </row>
    <row r="40" spans="1:5" ht="12.75" customHeight="1">
      <c r="A40" s="104" t="s">
        <v>175</v>
      </c>
      <c r="B40" s="109" t="s">
        <v>77</v>
      </c>
    </row>
    <row r="41" spans="1:5" ht="12.75" customHeight="1">
      <c r="A41" s="104" t="s">
        <v>168</v>
      </c>
      <c r="B41" s="109" t="s">
        <v>104</v>
      </c>
    </row>
    <row r="42" spans="1:5" ht="12.75" customHeight="1">
      <c r="A42" s="104" t="s">
        <v>129</v>
      </c>
      <c r="B42" s="109" t="s">
        <v>31</v>
      </c>
    </row>
    <row r="43" spans="1:5" ht="12.75" customHeight="1">
      <c r="A43" s="104" t="s">
        <v>9</v>
      </c>
      <c r="B43" s="108" t="s">
        <v>117</v>
      </c>
      <c r="C43" s="108" t="s">
        <v>79</v>
      </c>
    </row>
    <row r="44" spans="1:5" ht="12.75" customHeight="1">
      <c r="A44" s="104" t="s">
        <v>99</v>
      </c>
      <c r="B44" s="109" t="s">
        <v>196</v>
      </c>
    </row>
    <row r="45" spans="1:5" ht="12.75" customHeight="1">
      <c r="A45" s="104" t="s">
        <v>47</v>
      </c>
      <c r="B45" s="109" t="s">
        <v>88</v>
      </c>
    </row>
    <row r="46" spans="1:5" ht="12.75" customHeight="1">
      <c r="A46" s="104" t="s">
        <v>153</v>
      </c>
      <c r="B46" s="109" t="s">
        <v>149</v>
      </c>
    </row>
    <row r="47" spans="1:5" ht="12.75" customHeight="1">
      <c r="A47" s="104" t="s">
        <v>131</v>
      </c>
      <c r="B47" s="108" t="s">
        <v>178</v>
      </c>
      <c r="C47" s="108" t="s">
        <v>79</v>
      </c>
    </row>
    <row r="48" spans="1:5" ht="12.75" customHeight="1">
      <c r="A48" s="104" t="s">
        <v>115</v>
      </c>
      <c r="B48" s="109" t="s">
        <v>11</v>
      </c>
    </row>
    <row r="49" spans="1:5" ht="12.75" customHeight="1">
      <c r="A49" s="104" t="s">
        <v>18</v>
      </c>
      <c r="B49" s="109" t="s">
        <v>50</v>
      </c>
    </row>
    <row r="50" spans="1:5" ht="12.75" customHeight="1">
      <c r="A50" s="104" t="s">
        <v>63</v>
      </c>
      <c r="B50" s="109" t="s">
        <v>73</v>
      </c>
    </row>
    <row r="51" spans="1:5" ht="12.75" customHeight="1">
      <c r="A51" s="104" t="s">
        <v>96</v>
      </c>
      <c r="B51" s="109" t="s">
        <v>155</v>
      </c>
    </row>
    <row r="52" spans="1:5" ht="12.75" customHeight="1">
      <c r="A52" s="104" t="s">
        <v>16</v>
      </c>
      <c r="B52" s="109" t="s">
        <v>105</v>
      </c>
    </row>
    <row r="53" spans="1:5" ht="12.75" customHeight="1">
      <c r="A53" s="104" t="s">
        <v>1</v>
      </c>
      <c r="B53" s="109" t="s">
        <v>182</v>
      </c>
    </row>
    <row r="54" spans="1:5" ht="12.75" customHeight="1">
      <c r="A54" s="104" t="s">
        <v>176</v>
      </c>
      <c r="B54" s="108" t="s">
        <v>159</v>
      </c>
      <c r="C54" s="108" t="s">
        <v>79</v>
      </c>
    </row>
    <row r="55" spans="1:5" ht="12.75" customHeight="1">
      <c r="A55" s="104" t="s">
        <v>189</v>
      </c>
      <c r="B55" s="109" t="s">
        <v>40</v>
      </c>
    </row>
    <row r="56" spans="1:5" ht="12.75" customHeight="1">
      <c r="A56" s="104" t="s">
        <v>34</v>
      </c>
      <c r="B56" s="109" t="s">
        <v>157</v>
      </c>
    </row>
    <row r="57" spans="1:5" ht="12.75" customHeight="1">
      <c r="A57" s="104" t="s">
        <v>192</v>
      </c>
      <c r="B57" s="108" t="s">
        <v>121</v>
      </c>
    </row>
    <row r="58" spans="1:5" ht="12.75" customHeight="1">
      <c r="A58" s="104" t="s">
        <v>173</v>
      </c>
      <c r="B58" s="108" t="s">
        <v>38</v>
      </c>
    </row>
    <row r="60" spans="1:5" ht="22.5" customHeight="1">
      <c r="A60" s="104" t="s">
        <v>186</v>
      </c>
      <c r="B60" s="107" t="s">
        <v>19</v>
      </c>
      <c r="C60" s="107" t="s">
        <v>154</v>
      </c>
      <c r="D60" s="107" t="s">
        <v>191</v>
      </c>
      <c r="E60" s="111" t="s">
        <v>190</v>
      </c>
    </row>
    <row r="61" spans="1:5" ht="12.75" customHeight="1">
      <c r="A61" s="104" t="s">
        <v>65</v>
      </c>
      <c r="B61" s="108" t="s">
        <v>124</v>
      </c>
      <c r="D61" s="108" t="s">
        <v>191</v>
      </c>
    </row>
    <row r="62" spans="1:5" ht="12.75" customHeight="1">
      <c r="A62" s="104" t="s">
        <v>60</v>
      </c>
      <c r="B62" s="108" t="s">
        <v>56</v>
      </c>
    </row>
    <row r="63" spans="1:5" ht="12.75" customHeight="1">
      <c r="A63" s="104" t="s">
        <v>110</v>
      </c>
      <c r="B63" s="108" t="s">
        <v>106</v>
      </c>
    </row>
    <row r="64" spans="1:5" ht="12.75" customHeight="1">
      <c r="A64" s="104" t="s">
        <v>103</v>
      </c>
      <c r="B64" s="108" t="s">
        <v>171</v>
      </c>
    </row>
    <row r="65" spans="1:2" ht="12.75" customHeight="1">
      <c r="A65" s="104" t="s">
        <v>67</v>
      </c>
      <c r="B65" s="108" t="s">
        <v>187</v>
      </c>
    </row>
    <row r="66" spans="1:2" ht="12.75" customHeight="1">
      <c r="A66" s="104" t="s">
        <v>29</v>
      </c>
      <c r="B66" s="108" t="s">
        <v>111</v>
      </c>
    </row>
  </sheetData>
  <mergeCells count="4">
    <mergeCell ref="A1:C1"/>
    <mergeCell ref="A2:C2"/>
    <mergeCell ref="A3:C3"/>
    <mergeCell ref="A4:C4"/>
  </mergeCells>
  <pageMargins left="0.25" right="0.25" top="0.5" bottom="0.5" header="0.5" footer="0.5"/>
  <pageSetup paperSize="9" fitToHeight="32767"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C68"/>
  <sheetViews>
    <sheetView zoomScaleNormal="100" workbookViewId="0">
      <selection sqref="A1:C1"/>
    </sheetView>
  </sheetViews>
  <sheetFormatPr defaultRowHeight="12.75" outlineLevelRow="1"/>
  <cols>
    <col min="1" max="1" width="34.28515625" customWidth="1"/>
    <col min="2" max="2" width="100.7109375" style="112" customWidth="1"/>
  </cols>
  <sheetData>
    <row r="1" spans="1:3">
      <c r="A1" s="141" t="str">
        <f>"Employment Candidates"</f>
        <v>Employment Candidates</v>
      </c>
      <c r="B1" s="141"/>
      <c r="C1" s="141"/>
    </row>
    <row r="2" spans="1:3">
      <c r="A2" s="141" t="str">
        <f>"Position Title: "&amp;'Open Position'!B7</f>
        <v>Position Title: Marketing Manager</v>
      </c>
      <c r="B2" s="141"/>
      <c r="C2" s="141"/>
    </row>
    <row r="3" spans="1:3">
      <c r="A3" s="141" t="str">
        <f>"Evaluation Criteria"&amp;" "&amp;""</f>
        <v xml:space="preserve">Evaluation Criteria </v>
      </c>
      <c r="B3" s="141"/>
      <c r="C3" s="141"/>
    </row>
    <row r="4" spans="1:3">
      <c r="A4" s="141" t="str">
        <f>""</f>
        <v/>
      </c>
      <c r="B4" s="141"/>
      <c r="C4" s="141"/>
    </row>
    <row r="5" spans="1:3">
      <c r="A5" s="1" t="str">
        <f>"Note: Experience shows that quantifying decision criteria can be very helpful, particularly for combining several decision criteria."</f>
        <v>Note: Experience shows that quantifying decision criteria can be very helpful, particularly for combining several decision criteria.</v>
      </c>
    </row>
    <row r="6" spans="1:3">
      <c r="A6" s="1" t="str">
        <f>"However, it is important to ensure that the ratings and weights reflect human judgments."</f>
        <v>However, it is important to ensure that the ratings and weights reflect human judgments.</v>
      </c>
    </row>
    <row r="8" spans="1:3">
      <c r="A8" s="140" t="str">
        <f>"Descriptions of Evaluation Criteria"</f>
        <v>Descriptions of Evaluation Criteria</v>
      </c>
      <c r="B8" s="140"/>
    </row>
    <row r="9" spans="1:3">
      <c r="A9" s="1" t="str">
        <f>" "</f>
        <v xml:space="preserve"> </v>
      </c>
    </row>
    <row r="10" spans="1:3">
      <c r="A10" s="2" t="str">
        <f>Labels!B11</f>
        <v>Criteria Description</v>
      </c>
      <c r="B10" s="113"/>
    </row>
    <row r="11" spans="1:3">
      <c r="A11" s="3" t="str">
        <f>"   "&amp;Labels!B34</f>
        <v xml:space="preserve">   Experience</v>
      </c>
      <c r="B11" s="114"/>
    </row>
    <row r="12" spans="1:3">
      <c r="A12" s="4" t="str">
        <f>"      "&amp;Labels!B35</f>
        <v xml:space="preserve">      Industry</v>
      </c>
      <c r="B12" s="115" t="s">
        <v>135</v>
      </c>
    </row>
    <row r="13" spans="1:3" ht="22.5">
      <c r="A13" s="4" t="str">
        <f>"      "&amp;Labels!B36</f>
        <v xml:space="preserve">      Functional Focus</v>
      </c>
      <c r="B13" s="115" t="s">
        <v>144</v>
      </c>
    </row>
    <row r="14" spans="1:3" ht="22.5">
      <c r="A14" s="4" t="str">
        <f>"      "&amp;Labels!B37</f>
        <v xml:space="preserve">      Functional Breadth</v>
      </c>
      <c r="B14" s="115" t="s">
        <v>143</v>
      </c>
    </row>
    <row r="15" spans="1:3" ht="22.5">
      <c r="A15" s="4" t="str">
        <f>"      "&amp;Labels!B38</f>
        <v xml:space="preserve">      Job Scope</v>
      </c>
      <c r="B15" s="115" t="s">
        <v>98</v>
      </c>
    </row>
    <row r="16" spans="1:3">
      <c r="A16" s="4" t="str">
        <f>"      "&amp;Labels!B39</f>
        <v xml:space="preserve">      Job Progression</v>
      </c>
      <c r="B16" s="115" t="s">
        <v>41</v>
      </c>
    </row>
    <row r="17" spans="1:2" ht="22.5">
      <c r="A17" s="4" t="str">
        <f>"      "&amp;Labels!B40</f>
        <v xml:space="preserve">      Inside/Outside Candidate</v>
      </c>
      <c r="B17" s="115" t="s">
        <v>113</v>
      </c>
    </row>
    <row r="18" spans="1:2">
      <c r="A18" s="4" t="str">
        <f>"      "&amp;Labels!B41</f>
        <v xml:space="preserve">      Education - Professional</v>
      </c>
      <c r="B18" s="115" t="s">
        <v>177</v>
      </c>
    </row>
    <row r="19" spans="1:2">
      <c r="A19" s="4" t="str">
        <f>"      "&amp;Labels!B42</f>
        <v xml:space="preserve">      Education - Breadth</v>
      </c>
      <c r="B19" s="115" t="s">
        <v>183</v>
      </c>
    </row>
    <row r="20" spans="1:2">
      <c r="A20" s="3" t="str">
        <f>"   "&amp;Labels!B43</f>
        <v xml:space="preserve">   Accomplishments</v>
      </c>
      <c r="B20" s="114"/>
    </row>
    <row r="21" spans="1:2" ht="22.5">
      <c r="A21" s="4" t="str">
        <f>"      "&amp;Labels!B44</f>
        <v xml:space="preserve">      Assigned Contributions</v>
      </c>
      <c r="B21" s="115" t="s">
        <v>145</v>
      </c>
    </row>
    <row r="22" spans="1:2" ht="22.5">
      <c r="A22" s="4" t="str">
        <f>"      "&amp;Labels!B45</f>
        <v xml:space="preserve">      Original Contributions</v>
      </c>
      <c r="B22" s="115" t="s">
        <v>100</v>
      </c>
    </row>
    <row r="23" spans="1:2">
      <c r="A23" s="4" t="str">
        <f>"      "&amp;Labels!B46</f>
        <v xml:space="preserve">      Outstanding Contributions</v>
      </c>
      <c r="B23" s="115" t="s">
        <v>142</v>
      </c>
    </row>
    <row r="24" spans="1:2">
      <c r="A24" s="3" t="str">
        <f>"   "&amp;Labels!B47</f>
        <v xml:space="preserve">   Team Style</v>
      </c>
      <c r="B24" s="114"/>
    </row>
    <row r="25" spans="1:2">
      <c r="A25" s="4" t="str">
        <f>"      "&amp;Labels!B48</f>
        <v xml:space="preserve">      Works well with Others</v>
      </c>
      <c r="B25" s="115" t="s">
        <v>51</v>
      </c>
    </row>
    <row r="26" spans="1:2" ht="22.5">
      <c r="A26" s="4" t="str">
        <f>"      "&amp;Labels!B49</f>
        <v xml:space="preserve">      Accepts Conflict of Ideas</v>
      </c>
      <c r="B26" s="115" t="s">
        <v>43</v>
      </c>
    </row>
    <row r="27" spans="1:2">
      <c r="A27" s="4" t="str">
        <f>"      "&amp;Labels!B50</f>
        <v xml:space="preserve">      Manages Conflict of People</v>
      </c>
      <c r="B27" s="115" t="s">
        <v>128</v>
      </c>
    </row>
    <row r="28" spans="1:2">
      <c r="A28" s="4" t="str">
        <f>"      "&amp;Labels!B51</f>
        <v xml:space="preserve">      Accepts Valid Criticism</v>
      </c>
      <c r="B28" s="115" t="s">
        <v>45</v>
      </c>
    </row>
    <row r="29" spans="1:2">
      <c r="A29" s="4" t="str">
        <f>"      "&amp;Labels!B52</f>
        <v xml:space="preserve">      Forms Own Opinions</v>
      </c>
      <c r="B29" s="115" t="s">
        <v>21</v>
      </c>
    </row>
    <row r="30" spans="1:2">
      <c r="A30" s="4" t="str">
        <f>"      "&amp;Labels!B53</f>
        <v xml:space="preserve">      Leadership</v>
      </c>
      <c r="B30" s="115" t="s">
        <v>48</v>
      </c>
    </row>
    <row r="31" spans="1:2">
      <c r="A31" s="3" t="str">
        <f>"   "&amp;Labels!B54</f>
        <v xml:space="preserve">   Basic Competencies</v>
      </c>
      <c r="B31" s="114"/>
    </row>
    <row r="32" spans="1:2" ht="22.5">
      <c r="A32" s="4" t="str">
        <f>"      "&amp;Labels!B55</f>
        <v xml:space="preserve">      Sense of Fairness</v>
      </c>
      <c r="B32" s="115" t="s">
        <v>46</v>
      </c>
    </row>
    <row r="33" spans="1:2" ht="22.5">
      <c r="A33" s="4" t="str">
        <f>"      "&amp;Labels!B56</f>
        <v xml:space="preserve">      Cognitive Ability</v>
      </c>
      <c r="B33" s="115" t="s">
        <v>25</v>
      </c>
    </row>
    <row r="34" spans="1:2" ht="21">
      <c r="A34" s="3" t="str">
        <f>"   "&amp;Labels!B57</f>
        <v xml:space="preserve">   Compensation</v>
      </c>
      <c r="B34" s="116" t="s">
        <v>179</v>
      </c>
    </row>
    <row r="35" spans="1:2">
      <c r="A35" s="5" t="str">
        <f>"   "&amp;Labels!B58</f>
        <v xml:space="preserve">   Location</v>
      </c>
      <c r="B35" s="117" t="s">
        <v>71</v>
      </c>
    </row>
    <row r="38" spans="1:2" collapsed="1">
      <c r="A38" s="140" t="str">
        <f>"What Criteria Do Not Mean - Mistakes to Avoid"</f>
        <v>What Criteria Do Not Mean - Mistakes to Avoid</v>
      </c>
      <c r="B38" s="140"/>
    </row>
    <row r="39" spans="1:2" hidden="1" outlineLevel="1">
      <c r="A39" s="1" t="str">
        <f>" "</f>
        <v xml:space="preserve"> </v>
      </c>
    </row>
    <row r="40" spans="1:2" hidden="1" outlineLevel="1">
      <c r="A40" s="2" t="str">
        <f>Labels!B11</f>
        <v>Criteria Description</v>
      </c>
      <c r="B40" s="113"/>
    </row>
    <row r="41" spans="1:2" hidden="1" outlineLevel="1">
      <c r="A41" s="3" t="str">
        <f>"   "&amp;Labels!B34</f>
        <v xml:space="preserve">   Experience</v>
      </c>
      <c r="B41" s="114"/>
    </row>
    <row r="42" spans="1:2" hidden="1" outlineLevel="1">
      <c r="A42" s="4" t="str">
        <f>"      "&amp;Labels!B35</f>
        <v xml:space="preserve">      Industry</v>
      </c>
      <c r="B42" s="115" t="s">
        <v>97</v>
      </c>
    </row>
    <row r="43" spans="1:2" ht="22.5" hidden="1" outlineLevel="1">
      <c r="A43" s="4" t="str">
        <f>"      "&amp;Labels!B36</f>
        <v xml:space="preserve">      Functional Focus</v>
      </c>
      <c r="B43" s="115" t="s">
        <v>6</v>
      </c>
    </row>
    <row r="44" spans="1:2" hidden="1" outlineLevel="1">
      <c r="A44" s="4" t="str">
        <f>"      "&amp;Labels!B37</f>
        <v xml:space="preserve">      Functional Breadth</v>
      </c>
      <c r="B44" s="115" t="str">
        <f>" "</f>
        <v xml:space="preserve"> </v>
      </c>
    </row>
    <row r="45" spans="1:2" ht="22.5" hidden="1" outlineLevel="1">
      <c r="A45" s="4" t="str">
        <f>"      "&amp;Labels!B38</f>
        <v xml:space="preserve">      Job Scope</v>
      </c>
      <c r="B45" s="115" t="s">
        <v>86</v>
      </c>
    </row>
    <row r="46" spans="1:2" ht="22.5" hidden="1" outlineLevel="1">
      <c r="A46" s="4" t="str">
        <f>"      "&amp;Labels!B39</f>
        <v xml:space="preserve">      Job Progression</v>
      </c>
      <c r="B46" s="115" t="s">
        <v>141</v>
      </c>
    </row>
    <row r="47" spans="1:2" hidden="1" outlineLevel="1">
      <c r="A47" s="4" t="str">
        <f>"      "&amp;Labels!B40</f>
        <v xml:space="preserve">      Inside/Outside Candidate</v>
      </c>
      <c r="B47" s="115" t="str">
        <f>" "</f>
        <v xml:space="preserve"> </v>
      </c>
    </row>
    <row r="48" spans="1:2" ht="33.75" hidden="1" outlineLevel="1">
      <c r="A48" s="4" t="str">
        <f>"      "&amp;Labels!B41</f>
        <v xml:space="preserve">      Education - Professional</v>
      </c>
      <c r="B48" s="115" t="s">
        <v>161</v>
      </c>
    </row>
    <row r="49" spans="1:2" hidden="1" outlineLevel="1">
      <c r="A49" s="4" t="str">
        <f>"      "&amp;Labels!B42</f>
        <v xml:space="preserve">      Education - Breadth</v>
      </c>
      <c r="B49" s="115" t="s">
        <v>139</v>
      </c>
    </row>
    <row r="50" spans="1:2" hidden="1" outlineLevel="1">
      <c r="A50" s="3" t="str">
        <f>"   "&amp;Labels!B43</f>
        <v xml:space="preserve">   Accomplishments</v>
      </c>
      <c r="B50" s="114"/>
    </row>
    <row r="51" spans="1:2" hidden="1" outlineLevel="1">
      <c r="A51" s="4" t="str">
        <f>"      "&amp;Labels!B44</f>
        <v xml:space="preserve">      Assigned Contributions</v>
      </c>
      <c r="B51" s="115" t="str">
        <f>" "</f>
        <v xml:space="preserve"> </v>
      </c>
    </row>
    <row r="52" spans="1:2" hidden="1" outlineLevel="1">
      <c r="A52" s="4" t="str">
        <f>"      "&amp;Labels!B45</f>
        <v xml:space="preserve">      Original Contributions</v>
      </c>
      <c r="B52" s="115" t="str">
        <f>" "</f>
        <v xml:space="preserve"> </v>
      </c>
    </row>
    <row r="53" spans="1:2" hidden="1" outlineLevel="1">
      <c r="A53" s="4" t="str">
        <f>"      "&amp;Labels!B46</f>
        <v xml:space="preserve">      Outstanding Contributions</v>
      </c>
      <c r="B53" s="115" t="str">
        <f>" "</f>
        <v xml:space="preserve"> </v>
      </c>
    </row>
    <row r="54" spans="1:2" hidden="1" outlineLevel="1">
      <c r="A54" s="3" t="str">
        <f>"   "&amp;Labels!B47</f>
        <v xml:space="preserve">   Team Style</v>
      </c>
      <c r="B54" s="114"/>
    </row>
    <row r="55" spans="1:2" ht="33.75" hidden="1" outlineLevel="1">
      <c r="A55" s="4" t="str">
        <f>"      "&amp;Labels!B48</f>
        <v xml:space="preserve">      Works well with Others</v>
      </c>
      <c r="B55" s="115" t="s">
        <v>49</v>
      </c>
    </row>
    <row r="56" spans="1:2" ht="33.75" hidden="1" outlineLevel="1">
      <c r="A56" s="4" t="str">
        <f>"      "&amp;Labels!B49</f>
        <v xml:space="preserve">      Accepts Conflict of Ideas</v>
      </c>
      <c r="B56" s="115" t="s">
        <v>55</v>
      </c>
    </row>
    <row r="57" spans="1:2" ht="33.75" hidden="1" outlineLevel="1">
      <c r="A57" s="4" t="str">
        <f>"      "&amp;Labels!B50</f>
        <v xml:space="preserve">      Manages Conflict of People</v>
      </c>
      <c r="B57" s="115" t="s">
        <v>78</v>
      </c>
    </row>
    <row r="58" spans="1:2" ht="22.5" hidden="1" outlineLevel="1">
      <c r="A58" s="4" t="str">
        <f>"      "&amp;Labels!B51</f>
        <v xml:space="preserve">      Accepts Valid Criticism</v>
      </c>
      <c r="B58" s="115" t="s">
        <v>108</v>
      </c>
    </row>
    <row r="59" spans="1:2" ht="22.5" hidden="1" outlineLevel="1">
      <c r="A59" s="4" t="str">
        <f>"      "&amp;Labels!B52</f>
        <v xml:space="preserve">      Forms Own Opinions</v>
      </c>
      <c r="B59" s="115" t="s">
        <v>169</v>
      </c>
    </row>
    <row r="60" spans="1:2" ht="22.5" hidden="1" outlineLevel="1">
      <c r="A60" s="4" t="str">
        <f>"      "&amp;Labels!B53</f>
        <v xml:space="preserve">      Leadership</v>
      </c>
      <c r="B60" s="115" t="s">
        <v>119</v>
      </c>
    </row>
    <row r="61" spans="1:2" hidden="1" outlineLevel="1">
      <c r="A61" s="3" t="str">
        <f>"   "&amp;Labels!B54</f>
        <v xml:space="preserve">   Basic Competencies</v>
      </c>
      <c r="B61" s="114"/>
    </row>
    <row r="62" spans="1:2" ht="33.75" hidden="1" outlineLevel="1">
      <c r="A62" s="4" t="str">
        <f>"      "&amp;Labels!B55</f>
        <v xml:space="preserve">      Sense of Fairness</v>
      </c>
      <c r="B62" s="115" t="s">
        <v>33</v>
      </c>
    </row>
    <row r="63" spans="1:2" hidden="1" outlineLevel="1">
      <c r="A63" s="4" t="str">
        <f>"      "&amp;Labels!B56</f>
        <v xml:space="preserve">      Cognitive Ability</v>
      </c>
      <c r="B63" s="115" t="str">
        <f>" "</f>
        <v xml:space="preserve"> </v>
      </c>
    </row>
    <row r="64" spans="1:2" ht="21" hidden="1" outlineLevel="1">
      <c r="A64" s="3" t="str">
        <f>"   "&amp;Labels!B57</f>
        <v xml:space="preserve">   Compensation</v>
      </c>
      <c r="B64" s="116" t="s">
        <v>10</v>
      </c>
    </row>
    <row r="65" spans="1:2" hidden="1" outlineLevel="1">
      <c r="A65" s="5" t="str">
        <f>"   "&amp;Labels!B58</f>
        <v xml:space="preserve">   Location</v>
      </c>
      <c r="B65" s="117" t="s">
        <v>101</v>
      </c>
    </row>
    <row r="66" spans="1:2" hidden="1" outlineLevel="1"/>
    <row r="67" spans="1:2" hidden="1" outlineLevel="1" collapsed="1"/>
    <row r="68" spans="1:2" collapsed="1"/>
  </sheetData>
  <mergeCells count="6">
    <mergeCell ref="A38:B38"/>
    <mergeCell ref="A1:C1"/>
    <mergeCell ref="A2:C2"/>
    <mergeCell ref="A3:C3"/>
    <mergeCell ref="A4:C4"/>
    <mergeCell ref="A8:B8"/>
  </mergeCells>
  <pageMargins left="0.25" right="0.25" top="0.5" bottom="0.5" header="0.5" footer="0.5"/>
  <pageSetup paperSize="9" fitToHeight="32767" orientation="landscape" horizontalDpi="0" verticalDpi="0" copies="0"/>
  <headerFooter alignWithMargins="0"/>
  <legacyDrawing r:id="rId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G74"/>
  <sheetViews>
    <sheetView zoomScaleNormal="100" workbookViewId="0">
      <selection sqref="A1:C1"/>
    </sheetView>
  </sheetViews>
  <sheetFormatPr defaultRowHeight="12.75" customHeight="1"/>
  <cols>
    <col min="1" max="1" width="23.7109375" customWidth="1"/>
    <col min="2" max="2" width="10.42578125" customWidth="1"/>
    <col min="3" max="3" width="19.140625" customWidth="1"/>
    <col min="4" max="4" width="11.42578125" customWidth="1"/>
    <col min="5" max="5" width="8.42578125" customWidth="1"/>
    <col min="6" max="6" width="14.28515625" customWidth="1"/>
    <col min="7" max="7" width="9.28515625" customWidth="1"/>
  </cols>
  <sheetData>
    <row r="1" spans="1:7" ht="12.75" customHeight="1">
      <c r="A1" s="141" t="str">
        <f>"Employment Candidates"</f>
        <v>Employment Candidates</v>
      </c>
      <c r="B1" s="141"/>
      <c r="C1" s="141"/>
    </row>
    <row r="2" spans="1:7" ht="12.75" customHeight="1">
      <c r="A2" s="141" t="str">
        <f>"Position Title: "&amp;'Open Position'!B7</f>
        <v>Position Title: Marketing Manager</v>
      </c>
      <c r="B2" s="141"/>
      <c r="C2" s="141"/>
    </row>
    <row r="3" spans="1:7" ht="12.75" customHeight="1">
      <c r="A3" s="141" t="str">
        <f>"Rating System"&amp;" "&amp;""</f>
        <v xml:space="preserve">Rating System </v>
      </c>
      <c r="B3" s="141"/>
      <c r="C3" s="141"/>
    </row>
    <row r="4" spans="1:7" ht="12.75" customHeight="1">
      <c r="A4" s="141" t="str">
        <f>""</f>
        <v/>
      </c>
      <c r="B4" s="141"/>
      <c r="C4" s="141"/>
    </row>
    <row r="5" spans="1:7" ht="12.75" customHeight="1">
      <c r="A5" s="140" t="str">
        <f>"Normalized Weights, All Job Types"</f>
        <v>Normalized Weights, All Job Types</v>
      </c>
      <c r="B5" s="140"/>
      <c r="C5" s="140"/>
    </row>
    <row r="6" spans="1:7" ht="12.75" customHeight="1">
      <c r="A6" s="1" t="str">
        <f>" "</f>
        <v xml:space="preserve"> </v>
      </c>
    </row>
    <row r="7" spans="1:7" ht="12.75" customHeight="1">
      <c r="B7" s="6" t="str">
        <f>Labels!B61</f>
        <v>Entry Level</v>
      </c>
      <c r="C7" s="7" t="str">
        <f>Labels!B62</f>
        <v>Indovidual Contributor</v>
      </c>
      <c r="D7" s="7" t="str">
        <f>Labels!B63</f>
        <v>Professional</v>
      </c>
      <c r="E7" s="7" t="str">
        <f>Labels!B64</f>
        <v>Manager</v>
      </c>
      <c r="F7" s="7" t="str">
        <f>Labels!B65</f>
        <v>Functional Head</v>
      </c>
      <c r="G7" s="8" t="str">
        <f>Labels!B66</f>
        <v>Executive</v>
      </c>
    </row>
    <row r="8" spans="1:7" ht="12.75" customHeight="1">
      <c r="A8" s="2" t="str">
        <f>Labels!B20</f>
        <v>General Normalized Weights</v>
      </c>
      <c r="B8" s="9"/>
      <c r="C8" s="9"/>
      <c r="D8" s="9"/>
      <c r="E8" s="9"/>
      <c r="F8" s="9"/>
      <c r="G8" s="10"/>
    </row>
    <row r="9" spans="1:7" ht="12.75" customHeight="1">
      <c r="A9" s="3" t="str">
        <f>"   "&amp;Labels!B34</f>
        <v xml:space="preserve">   Experience</v>
      </c>
      <c r="B9" s="11"/>
      <c r="C9" s="11"/>
      <c r="D9" s="11"/>
      <c r="E9" s="11"/>
      <c r="F9" s="11"/>
      <c r="G9" s="12"/>
    </row>
    <row r="10" spans="1:7" ht="12.75" customHeight="1">
      <c r="A10" s="4" t="str">
        <f>"      "&amp;Labels!B35</f>
        <v xml:space="preserve">      Industry</v>
      </c>
      <c r="B10" s="13">
        <f t="shared" ref="B10:G10" si="0">B46/B74</f>
        <v>1.6129032258064516E-2</v>
      </c>
      <c r="C10" s="13">
        <f t="shared" si="0"/>
        <v>2.2727272727272728E-2</v>
      </c>
      <c r="D10" s="13">
        <f t="shared" si="0"/>
        <v>2.8571428571428571E-2</v>
      </c>
      <c r="E10" s="13">
        <f t="shared" si="0"/>
        <v>3.3613445378151259E-2</v>
      </c>
      <c r="F10" s="13">
        <f t="shared" si="0"/>
        <v>3.7037037037037035E-2</v>
      </c>
      <c r="G10" s="14">
        <f t="shared" si="0"/>
        <v>0.04</v>
      </c>
    </row>
    <row r="11" spans="1:7" ht="12.75" customHeight="1">
      <c r="A11" s="4" t="str">
        <f>"      "&amp;Labels!B36</f>
        <v xml:space="preserve">      Functional Focus</v>
      </c>
      <c r="B11" s="13">
        <f t="shared" ref="B11:G11" si="1">B47/B74</f>
        <v>1.6129032258064516E-2</v>
      </c>
      <c r="C11" s="13">
        <f t="shared" si="1"/>
        <v>4.5454545454545456E-2</v>
      </c>
      <c r="D11" s="13">
        <f t="shared" si="1"/>
        <v>4.7619047619047616E-2</v>
      </c>
      <c r="E11" s="13">
        <f t="shared" si="1"/>
        <v>5.0420168067226892E-2</v>
      </c>
      <c r="F11" s="13">
        <f t="shared" si="1"/>
        <v>5.185185185185185E-2</v>
      </c>
      <c r="G11" s="14">
        <f t="shared" si="1"/>
        <v>0.04</v>
      </c>
    </row>
    <row r="12" spans="1:7" ht="12.75" customHeight="1">
      <c r="A12" s="4" t="str">
        <f>"      "&amp;Labels!B37</f>
        <v xml:space="preserve">      Functional Breadth</v>
      </c>
      <c r="B12" s="13">
        <f t="shared" ref="B12:G12" si="2">B48/B74</f>
        <v>0</v>
      </c>
      <c r="C12" s="13">
        <f t="shared" si="2"/>
        <v>1.1363636363636364E-2</v>
      </c>
      <c r="D12" s="13">
        <f t="shared" si="2"/>
        <v>9.5238095238095247E-3</v>
      </c>
      <c r="E12" s="13">
        <f t="shared" si="2"/>
        <v>2.5210084033613446E-2</v>
      </c>
      <c r="F12" s="13">
        <f t="shared" si="2"/>
        <v>4.4444444444444446E-2</v>
      </c>
      <c r="G12" s="14">
        <f t="shared" si="2"/>
        <v>5.3333333333333337E-2</v>
      </c>
    </row>
    <row r="13" spans="1:7" ht="12.75" customHeight="1">
      <c r="A13" s="4" t="str">
        <f>"      "&amp;Labels!B38</f>
        <v xml:space="preserve">      Job Scope</v>
      </c>
      <c r="B13" s="13">
        <f t="shared" ref="B13:G13" si="3">B49/B74</f>
        <v>1.6129032258064516E-2</v>
      </c>
      <c r="C13" s="13">
        <f t="shared" si="3"/>
        <v>3.4090909090909088E-2</v>
      </c>
      <c r="D13" s="13">
        <f t="shared" si="3"/>
        <v>3.8095238095238099E-2</v>
      </c>
      <c r="E13" s="13">
        <f t="shared" si="3"/>
        <v>4.2016806722689079E-2</v>
      </c>
      <c r="F13" s="13">
        <f t="shared" si="3"/>
        <v>4.4444444444444446E-2</v>
      </c>
      <c r="G13" s="14">
        <f t="shared" si="3"/>
        <v>5.3333333333333337E-2</v>
      </c>
    </row>
    <row r="14" spans="1:7" ht="12.75" customHeight="1">
      <c r="A14" s="4" t="str">
        <f>"      "&amp;Labels!B39</f>
        <v xml:space="preserve">      Job Progression</v>
      </c>
      <c r="B14" s="13">
        <f t="shared" ref="B14:G14" si="4">B50/B74</f>
        <v>0</v>
      </c>
      <c r="C14" s="13">
        <f t="shared" si="4"/>
        <v>5.6818181818181816E-2</v>
      </c>
      <c r="D14" s="13">
        <f t="shared" si="4"/>
        <v>4.7619047619047616E-2</v>
      </c>
      <c r="E14" s="13">
        <f t="shared" si="4"/>
        <v>4.2016806722689079E-2</v>
      </c>
      <c r="F14" s="13">
        <f t="shared" si="4"/>
        <v>4.4444444444444446E-2</v>
      </c>
      <c r="G14" s="14">
        <f t="shared" si="4"/>
        <v>5.3333333333333337E-2</v>
      </c>
    </row>
    <row r="15" spans="1:7" ht="12.75" customHeight="1">
      <c r="A15" s="4" t="str">
        <f>"      "&amp;Labels!B40</f>
        <v xml:space="preserve">      Inside/Outside Candidate</v>
      </c>
      <c r="B15" s="13">
        <f t="shared" ref="B15:G15" si="5">B51/B74</f>
        <v>1.6129032258064516E-2</v>
      </c>
      <c r="C15" s="13">
        <f t="shared" si="5"/>
        <v>3.4090909090909088E-2</v>
      </c>
      <c r="D15" s="13">
        <f t="shared" si="5"/>
        <v>3.8095238095238099E-2</v>
      </c>
      <c r="E15" s="13">
        <f t="shared" si="5"/>
        <v>4.2016806722689079E-2</v>
      </c>
      <c r="F15" s="13">
        <f t="shared" si="5"/>
        <v>2.9629629629629631E-2</v>
      </c>
      <c r="G15" s="14">
        <f t="shared" si="5"/>
        <v>1.3333333333333334E-2</v>
      </c>
    </row>
    <row r="16" spans="1:7" ht="12.75" customHeight="1">
      <c r="A16" s="4" t="str">
        <f>"      "&amp;Labels!B41</f>
        <v xml:space="preserve">      Education - Professional</v>
      </c>
      <c r="B16" s="13">
        <f t="shared" ref="B16:G16" si="6">B52/B74</f>
        <v>8.0645161290322578E-2</v>
      </c>
      <c r="C16" s="13">
        <f t="shared" si="6"/>
        <v>5.6818181818181816E-2</v>
      </c>
      <c r="D16" s="13">
        <f t="shared" si="6"/>
        <v>4.7619047619047616E-2</v>
      </c>
      <c r="E16" s="13">
        <f t="shared" si="6"/>
        <v>4.2016806722689079E-2</v>
      </c>
      <c r="F16" s="13">
        <f t="shared" si="6"/>
        <v>3.7037037037037035E-2</v>
      </c>
      <c r="G16" s="14">
        <f t="shared" si="6"/>
        <v>3.3333333333333333E-2</v>
      </c>
    </row>
    <row r="17" spans="1:7" ht="12.75" customHeight="1">
      <c r="A17" s="4" t="str">
        <f>"      "&amp;Labels!B42</f>
        <v xml:space="preserve">      Education - Breadth</v>
      </c>
      <c r="B17" s="13">
        <f t="shared" ref="B17:G17" si="7">B53/B74</f>
        <v>4.8387096774193547E-2</v>
      </c>
      <c r="C17" s="13">
        <f t="shared" si="7"/>
        <v>4.5454545454545456E-2</v>
      </c>
      <c r="D17" s="13">
        <f t="shared" si="7"/>
        <v>4.7619047619047616E-2</v>
      </c>
      <c r="E17" s="13">
        <f t="shared" si="7"/>
        <v>5.0420168067226892E-2</v>
      </c>
      <c r="F17" s="13">
        <f t="shared" si="7"/>
        <v>5.185185185185185E-2</v>
      </c>
      <c r="G17" s="14">
        <f t="shared" si="7"/>
        <v>5.3333333333333337E-2</v>
      </c>
    </row>
    <row r="18" spans="1:7" ht="12.75" customHeight="1">
      <c r="A18" s="3" t="str">
        <f>"      "&amp;Labels!C34</f>
        <v xml:space="preserve">      Subtotal</v>
      </c>
      <c r="B18" s="11">
        <f t="shared" ref="B18:G18" si="8">B54/B74</f>
        <v>0.19354838709677419</v>
      </c>
      <c r="C18" s="11">
        <f t="shared" si="8"/>
        <v>0.30681818181818182</v>
      </c>
      <c r="D18" s="11">
        <f t="shared" si="8"/>
        <v>0.30476190476190479</v>
      </c>
      <c r="E18" s="11">
        <f t="shared" si="8"/>
        <v>0.32773109243697479</v>
      </c>
      <c r="F18" s="11">
        <f t="shared" si="8"/>
        <v>0.34074074074074073</v>
      </c>
      <c r="G18" s="12">
        <f t="shared" si="8"/>
        <v>0.34</v>
      </c>
    </row>
    <row r="19" spans="1:7" ht="12.75" customHeight="1">
      <c r="A19" s="3" t="str">
        <f>"   "&amp;Labels!B43</f>
        <v xml:space="preserve">   Accomplishments</v>
      </c>
      <c r="B19" s="11"/>
      <c r="C19" s="11"/>
      <c r="D19" s="11"/>
      <c r="E19" s="11"/>
      <c r="F19" s="11"/>
      <c r="G19" s="12"/>
    </row>
    <row r="20" spans="1:7" ht="12.75" customHeight="1">
      <c r="A20" s="4" t="str">
        <f>"      "&amp;Labels!B44</f>
        <v xml:space="preserve">      Assigned Contributions</v>
      </c>
      <c r="B20" s="13">
        <f t="shared" ref="B20:G20" si="9">B56/B74</f>
        <v>6.4516129032258063E-2</v>
      </c>
      <c r="C20" s="13">
        <f t="shared" si="9"/>
        <v>5.6818181818181816E-2</v>
      </c>
      <c r="D20" s="13">
        <f t="shared" si="9"/>
        <v>4.7619047619047616E-2</v>
      </c>
      <c r="E20" s="13">
        <f t="shared" si="9"/>
        <v>4.2016806722689079E-2</v>
      </c>
      <c r="F20" s="13">
        <f t="shared" si="9"/>
        <v>3.7037037037037035E-2</v>
      </c>
      <c r="G20" s="14">
        <f t="shared" si="9"/>
        <v>3.3333333333333333E-2</v>
      </c>
    </row>
    <row r="21" spans="1:7" ht="12.75" customHeight="1">
      <c r="A21" s="4" t="str">
        <f>"      "&amp;Labels!B45</f>
        <v xml:space="preserve">      Original Contributions</v>
      </c>
      <c r="B21" s="13">
        <f t="shared" ref="B21:G21" si="10">B57/B74</f>
        <v>3.2258064516129031E-2</v>
      </c>
      <c r="C21" s="13">
        <f t="shared" si="10"/>
        <v>2.2727272727272728E-2</v>
      </c>
      <c r="D21" s="13">
        <f t="shared" si="10"/>
        <v>4.7619047619047616E-2</v>
      </c>
      <c r="E21" s="13">
        <f t="shared" si="10"/>
        <v>4.2016806722689079E-2</v>
      </c>
      <c r="F21" s="13">
        <f t="shared" si="10"/>
        <v>4.4444444444444446E-2</v>
      </c>
      <c r="G21" s="14">
        <f t="shared" si="10"/>
        <v>0.04</v>
      </c>
    </row>
    <row r="22" spans="1:7" ht="12.75" customHeight="1">
      <c r="A22" s="4" t="str">
        <f>"      "&amp;Labels!B46</f>
        <v xml:space="preserve">      Outstanding Contributions</v>
      </c>
      <c r="B22" s="13">
        <f t="shared" ref="B22:G22" si="11">B58/B74</f>
        <v>8.0645161290322578E-2</v>
      </c>
      <c r="C22" s="13">
        <f t="shared" si="11"/>
        <v>5.6818181818181816E-2</v>
      </c>
      <c r="D22" s="13">
        <f t="shared" si="11"/>
        <v>4.7619047619047616E-2</v>
      </c>
      <c r="E22" s="13">
        <f t="shared" si="11"/>
        <v>5.0420168067226892E-2</v>
      </c>
      <c r="F22" s="13">
        <f t="shared" si="11"/>
        <v>5.185185185185185E-2</v>
      </c>
      <c r="G22" s="14">
        <f t="shared" si="11"/>
        <v>4.6666666666666669E-2</v>
      </c>
    </row>
    <row r="23" spans="1:7" ht="12.75" customHeight="1">
      <c r="A23" s="3" t="str">
        <f>"      "&amp;Labels!C43</f>
        <v xml:space="preserve">      Subtotal</v>
      </c>
      <c r="B23" s="11">
        <f t="shared" ref="B23:G23" si="12">B59/B74</f>
        <v>0.17741935483870969</v>
      </c>
      <c r="C23" s="11">
        <f t="shared" si="12"/>
        <v>0.13636363636363635</v>
      </c>
      <c r="D23" s="11">
        <f t="shared" si="12"/>
        <v>0.14285714285714285</v>
      </c>
      <c r="E23" s="11">
        <f t="shared" si="12"/>
        <v>0.13445378151260504</v>
      </c>
      <c r="F23" s="11">
        <f t="shared" si="12"/>
        <v>0.13333333333333333</v>
      </c>
      <c r="G23" s="12">
        <f t="shared" si="12"/>
        <v>0.12</v>
      </c>
    </row>
    <row r="24" spans="1:7" ht="12.75" customHeight="1">
      <c r="A24" s="3" t="str">
        <f>"   "&amp;Labels!B47</f>
        <v xml:space="preserve">   Team Style</v>
      </c>
      <c r="B24" s="11"/>
      <c r="C24" s="11"/>
      <c r="D24" s="11"/>
      <c r="E24" s="11"/>
      <c r="F24" s="11"/>
      <c r="G24" s="12"/>
    </row>
    <row r="25" spans="1:7" ht="12.75" customHeight="1">
      <c r="A25" s="4" t="str">
        <f>"      "&amp;Labels!B48</f>
        <v xml:space="preserve">      Works well with Others</v>
      </c>
      <c r="B25" s="13">
        <f t="shared" ref="B25:G25" si="13">B61/B74</f>
        <v>8.0645161290322578E-2</v>
      </c>
      <c r="C25" s="13">
        <f t="shared" si="13"/>
        <v>5.6818181818181816E-2</v>
      </c>
      <c r="D25" s="13">
        <f t="shared" si="13"/>
        <v>5.7142857142857141E-2</v>
      </c>
      <c r="E25" s="13">
        <f t="shared" si="13"/>
        <v>5.0420168067226892E-2</v>
      </c>
      <c r="F25" s="13">
        <f t="shared" si="13"/>
        <v>5.185185185185185E-2</v>
      </c>
      <c r="G25" s="14">
        <f t="shared" si="13"/>
        <v>4.6666666666666669E-2</v>
      </c>
    </row>
    <row r="26" spans="1:7" ht="12.75" customHeight="1">
      <c r="A26" s="4" t="str">
        <f>"      "&amp;Labels!B49</f>
        <v xml:space="preserve">      Accepts Conflict of Ideas</v>
      </c>
      <c r="B26" s="13">
        <f t="shared" ref="B26:G26" si="14">B62/B74</f>
        <v>4.8387096774193547E-2</v>
      </c>
      <c r="C26" s="13">
        <f t="shared" si="14"/>
        <v>5.6818181818181816E-2</v>
      </c>
      <c r="D26" s="13">
        <f t="shared" si="14"/>
        <v>5.7142857142857141E-2</v>
      </c>
      <c r="E26" s="13">
        <f t="shared" si="14"/>
        <v>5.8823529411764705E-2</v>
      </c>
      <c r="F26" s="13">
        <f t="shared" si="14"/>
        <v>5.9259259259259262E-2</v>
      </c>
      <c r="G26" s="14">
        <f t="shared" si="14"/>
        <v>6.6666666666666666E-2</v>
      </c>
    </row>
    <row r="27" spans="1:7" ht="12.75" customHeight="1">
      <c r="A27" s="4" t="str">
        <f>"      "&amp;Labels!B50</f>
        <v xml:space="preserve">      Manages Conflict of People</v>
      </c>
      <c r="B27" s="13">
        <f t="shared" ref="B27:G27" si="15">B63/B74</f>
        <v>4.8387096774193547E-2</v>
      </c>
      <c r="C27" s="13">
        <f t="shared" si="15"/>
        <v>5.6818181818181816E-2</v>
      </c>
      <c r="D27" s="13">
        <f t="shared" si="15"/>
        <v>5.7142857142857141E-2</v>
      </c>
      <c r="E27" s="13">
        <f t="shared" si="15"/>
        <v>5.8823529411764705E-2</v>
      </c>
      <c r="F27" s="13">
        <f t="shared" si="15"/>
        <v>5.9259259259259262E-2</v>
      </c>
      <c r="G27" s="14">
        <f t="shared" si="15"/>
        <v>6.6666666666666666E-2</v>
      </c>
    </row>
    <row r="28" spans="1:7" ht="12.75" customHeight="1">
      <c r="A28" s="4" t="str">
        <f>"      "&amp;Labels!B51</f>
        <v xml:space="preserve">      Accepts Valid Criticism</v>
      </c>
      <c r="B28" s="13">
        <f t="shared" ref="B28:G28" si="16">B64/B74</f>
        <v>8.0645161290322578E-2</v>
      </c>
      <c r="C28" s="13">
        <f t="shared" si="16"/>
        <v>5.6818181818181816E-2</v>
      </c>
      <c r="D28" s="13">
        <f t="shared" si="16"/>
        <v>5.7142857142857141E-2</v>
      </c>
      <c r="E28" s="13">
        <f t="shared" si="16"/>
        <v>5.8823529411764705E-2</v>
      </c>
      <c r="F28" s="13">
        <f t="shared" si="16"/>
        <v>5.9259259259259262E-2</v>
      </c>
      <c r="G28" s="14">
        <f t="shared" si="16"/>
        <v>6.6666666666666666E-2</v>
      </c>
    </row>
    <row r="29" spans="1:7" ht="12.75" customHeight="1">
      <c r="A29" s="4" t="str">
        <f>"      "&amp;Labels!B52</f>
        <v xml:space="preserve">      Forms Own Opinions</v>
      </c>
      <c r="B29" s="13">
        <f t="shared" ref="B29:G29" si="17">B65/B74</f>
        <v>4.8387096774193547E-2</v>
      </c>
      <c r="C29" s="13">
        <f t="shared" si="17"/>
        <v>4.5454545454545456E-2</v>
      </c>
      <c r="D29" s="13">
        <f t="shared" si="17"/>
        <v>5.7142857142857141E-2</v>
      </c>
      <c r="E29" s="13">
        <f t="shared" si="17"/>
        <v>5.8823529411764705E-2</v>
      </c>
      <c r="F29" s="13">
        <f t="shared" si="17"/>
        <v>5.9259259259259262E-2</v>
      </c>
      <c r="G29" s="14">
        <f t="shared" si="17"/>
        <v>6.6666666666666666E-2</v>
      </c>
    </row>
    <row r="30" spans="1:7" ht="12.75" customHeight="1">
      <c r="A30" s="4" t="str">
        <f>"      "&amp;Labels!B53</f>
        <v xml:space="preserve">      Leadership</v>
      </c>
      <c r="B30" s="13">
        <f t="shared" ref="B30:G30" si="18">B66/B74</f>
        <v>3.2258064516129031E-2</v>
      </c>
      <c r="C30" s="13">
        <f t="shared" si="18"/>
        <v>4.5454545454545456E-2</v>
      </c>
      <c r="D30" s="13">
        <f t="shared" si="18"/>
        <v>5.7142857142857141E-2</v>
      </c>
      <c r="E30" s="13">
        <f t="shared" si="18"/>
        <v>5.8823529411764705E-2</v>
      </c>
      <c r="F30" s="13">
        <f t="shared" si="18"/>
        <v>5.9259259259259262E-2</v>
      </c>
      <c r="G30" s="14">
        <f t="shared" si="18"/>
        <v>6.6666666666666666E-2</v>
      </c>
    </row>
    <row r="31" spans="1:7" ht="12.75" customHeight="1">
      <c r="A31" s="3" t="str">
        <f>"      "&amp;Labels!C47</f>
        <v xml:space="preserve">      Subtotal</v>
      </c>
      <c r="B31" s="11">
        <f t="shared" ref="B31:G31" si="19">B67/B74</f>
        <v>0.33870967741935482</v>
      </c>
      <c r="C31" s="11">
        <f t="shared" si="19"/>
        <v>0.31818181818181818</v>
      </c>
      <c r="D31" s="11">
        <f t="shared" si="19"/>
        <v>0.34285714285714286</v>
      </c>
      <c r="E31" s="11">
        <f t="shared" si="19"/>
        <v>0.34453781512605042</v>
      </c>
      <c r="F31" s="11">
        <f t="shared" si="19"/>
        <v>0.34814814814814815</v>
      </c>
      <c r="G31" s="12">
        <f t="shared" si="19"/>
        <v>0.38</v>
      </c>
    </row>
    <row r="32" spans="1:7" ht="12.75" customHeight="1">
      <c r="A32" s="3" t="str">
        <f>"   "&amp;Labels!B54</f>
        <v xml:space="preserve">   Basic Competencies</v>
      </c>
      <c r="B32" s="11"/>
      <c r="C32" s="11"/>
      <c r="D32" s="11"/>
      <c r="E32" s="11"/>
      <c r="F32" s="11"/>
      <c r="G32" s="12"/>
    </row>
    <row r="33" spans="1:7" ht="12.75" customHeight="1">
      <c r="A33" s="4" t="str">
        <f>"      "&amp;Labels!B55</f>
        <v xml:space="preserve">      Sense of Fairness</v>
      </c>
      <c r="B33" s="13">
        <f t="shared" ref="B33:G33" si="20">B69/B74</f>
        <v>8.0645161290322578E-2</v>
      </c>
      <c r="C33" s="13">
        <f t="shared" si="20"/>
        <v>5.6818181818181816E-2</v>
      </c>
      <c r="D33" s="13">
        <f t="shared" si="20"/>
        <v>5.7142857142857141E-2</v>
      </c>
      <c r="E33" s="13">
        <f t="shared" si="20"/>
        <v>5.8823529411764705E-2</v>
      </c>
      <c r="F33" s="13">
        <f t="shared" si="20"/>
        <v>6.6666666666666666E-2</v>
      </c>
      <c r="G33" s="14">
        <f t="shared" si="20"/>
        <v>6.6666666666666666E-2</v>
      </c>
    </row>
    <row r="34" spans="1:7" ht="12.75" customHeight="1">
      <c r="A34" s="4" t="str">
        <f>"      "&amp;Labels!B56</f>
        <v xml:space="preserve">      Cognitive Ability</v>
      </c>
      <c r="B34" s="13">
        <f t="shared" ref="B34:G34" si="21">B70/B74</f>
        <v>6.4516129032258063E-2</v>
      </c>
      <c r="C34" s="13">
        <f t="shared" si="21"/>
        <v>5.6818181818181816E-2</v>
      </c>
      <c r="D34" s="13">
        <f t="shared" si="21"/>
        <v>4.7619047619047616E-2</v>
      </c>
      <c r="E34" s="13">
        <f t="shared" si="21"/>
        <v>4.2016806722689079E-2</v>
      </c>
      <c r="F34" s="13">
        <f t="shared" si="21"/>
        <v>3.7037037037037035E-2</v>
      </c>
      <c r="G34" s="14">
        <f t="shared" si="21"/>
        <v>3.3333333333333333E-2</v>
      </c>
    </row>
    <row r="35" spans="1:7" ht="12.75" customHeight="1">
      <c r="A35" s="3" t="str">
        <f>"      "&amp;Labels!C54</f>
        <v xml:space="preserve">      Subtotal</v>
      </c>
      <c r="B35" s="11">
        <f t="shared" ref="B35:G35" si="22">B71/B74</f>
        <v>0.14516129032258066</v>
      </c>
      <c r="C35" s="11">
        <f t="shared" si="22"/>
        <v>0.11363636363636363</v>
      </c>
      <c r="D35" s="11">
        <f t="shared" si="22"/>
        <v>0.10476190476190476</v>
      </c>
      <c r="E35" s="11">
        <f t="shared" si="22"/>
        <v>0.10084033613445378</v>
      </c>
      <c r="F35" s="11">
        <f t="shared" si="22"/>
        <v>0.1037037037037037</v>
      </c>
      <c r="G35" s="12">
        <f t="shared" si="22"/>
        <v>0.1</v>
      </c>
    </row>
    <row r="36" spans="1:7" ht="12.75" customHeight="1">
      <c r="A36" s="3" t="str">
        <f>"   "&amp;Labels!B57</f>
        <v xml:space="preserve">   Compensation</v>
      </c>
      <c r="B36" s="11">
        <f t="shared" ref="B36:G36" si="23">B72/B74</f>
        <v>9.6774193548387094E-2</v>
      </c>
      <c r="C36" s="11">
        <f t="shared" si="23"/>
        <v>6.8181818181818177E-2</v>
      </c>
      <c r="D36" s="11">
        <f t="shared" si="23"/>
        <v>5.7142857142857141E-2</v>
      </c>
      <c r="E36" s="11">
        <f t="shared" si="23"/>
        <v>5.0420168067226892E-2</v>
      </c>
      <c r="F36" s="11">
        <f t="shared" si="23"/>
        <v>4.4444444444444446E-2</v>
      </c>
      <c r="G36" s="12">
        <f t="shared" si="23"/>
        <v>0.04</v>
      </c>
    </row>
    <row r="37" spans="1:7" ht="12.75" customHeight="1">
      <c r="A37" s="3" t="str">
        <f>"   "&amp;Labels!B58</f>
        <v xml:space="preserve">   Location</v>
      </c>
      <c r="B37" s="11">
        <f t="shared" ref="B37:G37" si="24">B73/B74</f>
        <v>4.8387096774193547E-2</v>
      </c>
      <c r="C37" s="11">
        <f t="shared" si="24"/>
        <v>5.6818181818181816E-2</v>
      </c>
      <c r="D37" s="11">
        <f t="shared" si="24"/>
        <v>4.7619047619047616E-2</v>
      </c>
      <c r="E37" s="11">
        <f t="shared" si="24"/>
        <v>4.2016806722689079E-2</v>
      </c>
      <c r="F37" s="11">
        <f t="shared" si="24"/>
        <v>2.9629629629629631E-2</v>
      </c>
      <c r="G37" s="12">
        <f t="shared" si="24"/>
        <v>0.02</v>
      </c>
    </row>
    <row r="38" spans="1:7" ht="12.75" customHeight="1">
      <c r="A38" s="15" t="str">
        <f>"   "&amp;Labels!C33</f>
        <v xml:space="preserve">   Total</v>
      </c>
      <c r="B38" s="16">
        <f t="shared" ref="B38:G38" si="25">B74/B74</f>
        <v>1</v>
      </c>
      <c r="C38" s="16">
        <f t="shared" si="25"/>
        <v>1</v>
      </c>
      <c r="D38" s="16">
        <f t="shared" si="25"/>
        <v>1</v>
      </c>
      <c r="E38" s="16">
        <f t="shared" si="25"/>
        <v>1</v>
      </c>
      <c r="F38" s="16">
        <f t="shared" si="25"/>
        <v>1</v>
      </c>
      <c r="G38" s="17">
        <f t="shared" si="25"/>
        <v>1</v>
      </c>
    </row>
    <row r="41" spans="1:7" ht="12.75" customHeight="1">
      <c r="A41" s="140" t="str">
        <f>"Input Weights, All Job Types"</f>
        <v>Input Weights, All Job Types</v>
      </c>
      <c r="B41" s="140"/>
      <c r="C41" s="140"/>
    </row>
    <row r="42" spans="1:7" ht="12.75" customHeight="1">
      <c r="A42" s="1" t="str">
        <f>" "</f>
        <v xml:space="preserve"> </v>
      </c>
    </row>
    <row r="43" spans="1:7" ht="12.75" customHeight="1">
      <c r="B43" s="6" t="str">
        <f>Labels!B61</f>
        <v>Entry Level</v>
      </c>
      <c r="C43" s="7" t="str">
        <f>Labels!B62</f>
        <v>Indovidual Contributor</v>
      </c>
      <c r="D43" s="7" t="str">
        <f>Labels!B63</f>
        <v>Professional</v>
      </c>
      <c r="E43" s="7" t="str">
        <f>Labels!B64</f>
        <v>Manager</v>
      </c>
      <c r="F43" s="7" t="str">
        <f>Labels!B65</f>
        <v>Functional Head</v>
      </c>
      <c r="G43" s="8" t="str">
        <f>Labels!B66</f>
        <v>Executive</v>
      </c>
    </row>
    <row r="44" spans="1:7" ht="12.75" customHeight="1">
      <c r="A44" s="2" t="str">
        <f>Labels!B19</f>
        <v>General Weights (&gt;=0)</v>
      </c>
      <c r="B44" s="18"/>
      <c r="C44" s="18"/>
      <c r="D44" s="18"/>
      <c r="E44" s="18"/>
      <c r="F44" s="18"/>
      <c r="G44" s="19"/>
    </row>
    <row r="45" spans="1:7" ht="12.75" customHeight="1">
      <c r="A45" s="3" t="str">
        <f>"   "&amp;Labels!B34</f>
        <v xml:space="preserve">   Experience</v>
      </c>
      <c r="B45" s="20"/>
      <c r="C45" s="20"/>
      <c r="D45" s="20"/>
      <c r="E45" s="20"/>
      <c r="F45" s="20"/>
      <c r="G45" s="21"/>
    </row>
    <row r="46" spans="1:7" ht="12.75" customHeight="1">
      <c r="A46" s="4" t="str">
        <f>"      "&amp;Labels!B35</f>
        <v xml:space="preserve">      Industry</v>
      </c>
      <c r="B46" s="22">
        <v>1</v>
      </c>
      <c r="C46" s="22">
        <v>2</v>
      </c>
      <c r="D46" s="22">
        <v>3</v>
      </c>
      <c r="E46" s="22">
        <v>4</v>
      </c>
      <c r="F46" s="22">
        <f>5</f>
        <v>5</v>
      </c>
      <c r="G46" s="23">
        <v>6</v>
      </c>
    </row>
    <row r="47" spans="1:7" ht="12.75" customHeight="1">
      <c r="A47" s="4" t="str">
        <f>"      "&amp;Labels!B36</f>
        <v xml:space="preserve">      Functional Focus</v>
      </c>
      <c r="B47" s="22">
        <v>1</v>
      </c>
      <c r="C47" s="22">
        <v>4</v>
      </c>
      <c r="D47" s="22">
        <f>5</f>
        <v>5</v>
      </c>
      <c r="E47" s="22">
        <v>6</v>
      </c>
      <c r="F47" s="22">
        <v>7</v>
      </c>
      <c r="G47" s="23">
        <v>6</v>
      </c>
    </row>
    <row r="48" spans="1:7" ht="12.75" customHeight="1">
      <c r="A48" s="4" t="str">
        <f>"      "&amp;Labels!B37</f>
        <v xml:space="preserve">      Functional Breadth</v>
      </c>
      <c r="B48" s="22">
        <v>0</v>
      </c>
      <c r="C48" s="22">
        <v>1</v>
      </c>
      <c r="D48" s="22">
        <v>1</v>
      </c>
      <c r="E48" s="22">
        <v>3</v>
      </c>
      <c r="F48" s="22">
        <v>6</v>
      </c>
      <c r="G48" s="23">
        <v>8</v>
      </c>
    </row>
    <row r="49" spans="1:7" ht="12.75" customHeight="1">
      <c r="A49" s="4" t="str">
        <f>"      "&amp;Labels!B38</f>
        <v xml:space="preserve">      Job Scope</v>
      </c>
      <c r="B49" s="22">
        <v>1</v>
      </c>
      <c r="C49" s="22">
        <v>3</v>
      </c>
      <c r="D49" s="22">
        <v>4</v>
      </c>
      <c r="E49" s="22">
        <f>5</f>
        <v>5</v>
      </c>
      <c r="F49" s="22">
        <v>6</v>
      </c>
      <c r="G49" s="23">
        <v>8</v>
      </c>
    </row>
    <row r="50" spans="1:7" ht="12.75" customHeight="1">
      <c r="A50" s="4" t="str">
        <f>"      "&amp;Labels!B39</f>
        <v xml:space="preserve">      Job Progression</v>
      </c>
      <c r="B50" s="22">
        <v>0</v>
      </c>
      <c r="C50" s="22">
        <f>5</f>
        <v>5</v>
      </c>
      <c r="D50" s="22">
        <f>5</f>
        <v>5</v>
      </c>
      <c r="E50" s="22">
        <f>5</f>
        <v>5</v>
      </c>
      <c r="F50" s="22">
        <v>6</v>
      </c>
      <c r="G50" s="23">
        <v>8</v>
      </c>
    </row>
    <row r="51" spans="1:7" ht="12.75" customHeight="1">
      <c r="A51" s="4" t="str">
        <f>"      "&amp;Labels!B40</f>
        <v xml:space="preserve">      Inside/Outside Candidate</v>
      </c>
      <c r="B51" s="22">
        <v>1</v>
      </c>
      <c r="C51" s="22">
        <v>3</v>
      </c>
      <c r="D51" s="22">
        <v>4</v>
      </c>
      <c r="E51" s="22">
        <f>5</f>
        <v>5</v>
      </c>
      <c r="F51" s="22">
        <v>4</v>
      </c>
      <c r="G51" s="23">
        <v>2</v>
      </c>
    </row>
    <row r="52" spans="1:7" ht="12.75" customHeight="1">
      <c r="A52" s="4" t="str">
        <f>"      "&amp;Labels!B41</f>
        <v xml:space="preserve">      Education - Professional</v>
      </c>
      <c r="B52" s="22">
        <v>5</v>
      </c>
      <c r="C52" s="22">
        <v>5</v>
      </c>
      <c r="D52" s="22">
        <f>5</f>
        <v>5</v>
      </c>
      <c r="E52" s="22">
        <f>5</f>
        <v>5</v>
      </c>
      <c r="F52" s="22">
        <f>5</f>
        <v>5</v>
      </c>
      <c r="G52" s="23">
        <f>5</f>
        <v>5</v>
      </c>
    </row>
    <row r="53" spans="1:7" ht="12.75" customHeight="1">
      <c r="A53" s="4" t="str">
        <f>"      "&amp;Labels!B42</f>
        <v xml:space="preserve">      Education - Breadth</v>
      </c>
      <c r="B53" s="22">
        <v>3</v>
      </c>
      <c r="C53" s="22">
        <v>4</v>
      </c>
      <c r="D53" s="22">
        <v>5</v>
      </c>
      <c r="E53" s="22">
        <v>6</v>
      </c>
      <c r="F53" s="22">
        <v>7</v>
      </c>
      <c r="G53" s="23">
        <v>8</v>
      </c>
    </row>
    <row r="54" spans="1:7" ht="12.75" customHeight="1">
      <c r="A54" s="3" t="str">
        <f>"      "&amp;Labels!C34</f>
        <v xml:space="preserve">      Subtotal</v>
      </c>
      <c r="B54" s="20">
        <f t="shared" ref="B54:G54" si="26">SUM(B46:B53)</f>
        <v>12</v>
      </c>
      <c r="C54" s="20">
        <f t="shared" si="26"/>
        <v>27</v>
      </c>
      <c r="D54" s="20">
        <f t="shared" si="26"/>
        <v>32</v>
      </c>
      <c r="E54" s="20">
        <f t="shared" si="26"/>
        <v>39</v>
      </c>
      <c r="F54" s="20">
        <f t="shared" si="26"/>
        <v>46</v>
      </c>
      <c r="G54" s="21">
        <f t="shared" si="26"/>
        <v>51</v>
      </c>
    </row>
    <row r="55" spans="1:7" ht="12.75" customHeight="1">
      <c r="A55" s="3" t="str">
        <f>"   "&amp;Labels!B43</f>
        <v xml:space="preserve">   Accomplishments</v>
      </c>
      <c r="B55" s="20"/>
      <c r="C55" s="20"/>
      <c r="D55" s="20"/>
      <c r="E55" s="20"/>
      <c r="F55" s="20"/>
      <c r="G55" s="21"/>
    </row>
    <row r="56" spans="1:7" ht="12.75" customHeight="1">
      <c r="A56" s="4" t="str">
        <f>"      "&amp;Labels!B44</f>
        <v xml:space="preserve">      Assigned Contributions</v>
      </c>
      <c r="B56" s="22">
        <v>4</v>
      </c>
      <c r="C56" s="22">
        <f>5</f>
        <v>5</v>
      </c>
      <c r="D56" s="22">
        <f>5</f>
        <v>5</v>
      </c>
      <c r="E56" s="22">
        <f>5</f>
        <v>5</v>
      </c>
      <c r="F56" s="22">
        <f>5</f>
        <v>5</v>
      </c>
      <c r="G56" s="23">
        <f>5</f>
        <v>5</v>
      </c>
    </row>
    <row r="57" spans="1:7" ht="12.75" customHeight="1">
      <c r="A57" s="4" t="str">
        <f>"      "&amp;Labels!B45</f>
        <v xml:space="preserve">      Original Contributions</v>
      </c>
      <c r="B57" s="22">
        <v>2</v>
      </c>
      <c r="C57" s="22">
        <v>2</v>
      </c>
      <c r="D57" s="22">
        <v>5</v>
      </c>
      <c r="E57" s="22">
        <f>5</f>
        <v>5</v>
      </c>
      <c r="F57" s="22">
        <v>6</v>
      </c>
      <c r="G57" s="23">
        <v>6</v>
      </c>
    </row>
    <row r="58" spans="1:7" ht="12.75" customHeight="1">
      <c r="A58" s="4" t="str">
        <f>"      "&amp;Labels!B46</f>
        <v xml:space="preserve">      Outstanding Contributions</v>
      </c>
      <c r="B58" s="22">
        <f>5</f>
        <v>5</v>
      </c>
      <c r="C58" s="22">
        <f>5</f>
        <v>5</v>
      </c>
      <c r="D58" s="22">
        <f>5</f>
        <v>5</v>
      </c>
      <c r="E58" s="22">
        <v>6</v>
      </c>
      <c r="F58" s="22">
        <v>7</v>
      </c>
      <c r="G58" s="23">
        <v>7</v>
      </c>
    </row>
    <row r="59" spans="1:7" ht="12.75" customHeight="1">
      <c r="A59" s="3" t="str">
        <f>"      "&amp;Labels!C43</f>
        <v xml:space="preserve">      Subtotal</v>
      </c>
      <c r="B59" s="20">
        <f t="shared" ref="B59:G59" si="27">SUM(B56:B58)</f>
        <v>11</v>
      </c>
      <c r="C59" s="20">
        <f t="shared" si="27"/>
        <v>12</v>
      </c>
      <c r="D59" s="20">
        <f t="shared" si="27"/>
        <v>15</v>
      </c>
      <c r="E59" s="20">
        <f t="shared" si="27"/>
        <v>16</v>
      </c>
      <c r="F59" s="20">
        <f t="shared" si="27"/>
        <v>18</v>
      </c>
      <c r="G59" s="21">
        <f t="shared" si="27"/>
        <v>18</v>
      </c>
    </row>
    <row r="60" spans="1:7" ht="12.75" customHeight="1">
      <c r="A60" s="3" t="str">
        <f>"   "&amp;Labels!B47</f>
        <v xml:space="preserve">   Team Style</v>
      </c>
      <c r="B60" s="20"/>
      <c r="C60" s="20"/>
      <c r="D60" s="20"/>
      <c r="E60" s="20"/>
      <c r="F60" s="20"/>
      <c r="G60" s="21"/>
    </row>
    <row r="61" spans="1:7" ht="12.75" customHeight="1">
      <c r="A61" s="4" t="str">
        <f>"      "&amp;Labels!B48</f>
        <v xml:space="preserve">      Works well with Others</v>
      </c>
      <c r="B61" s="22">
        <v>5</v>
      </c>
      <c r="C61" s="22">
        <f>5</f>
        <v>5</v>
      </c>
      <c r="D61" s="22">
        <v>6</v>
      </c>
      <c r="E61" s="22">
        <v>6</v>
      </c>
      <c r="F61" s="22">
        <v>7</v>
      </c>
      <c r="G61" s="23">
        <v>7</v>
      </c>
    </row>
    <row r="62" spans="1:7" ht="12.75" customHeight="1">
      <c r="A62" s="4" t="str">
        <f>"      "&amp;Labels!B49</f>
        <v xml:space="preserve">      Accepts Conflict of Ideas</v>
      </c>
      <c r="B62" s="22">
        <v>3</v>
      </c>
      <c r="C62" s="22">
        <f>5</f>
        <v>5</v>
      </c>
      <c r="D62" s="22">
        <v>6</v>
      </c>
      <c r="E62" s="22">
        <v>7</v>
      </c>
      <c r="F62" s="22">
        <v>8</v>
      </c>
      <c r="G62" s="23">
        <v>10</v>
      </c>
    </row>
    <row r="63" spans="1:7" ht="12.75" customHeight="1">
      <c r="A63" s="4" t="str">
        <f>"      "&amp;Labels!B50</f>
        <v xml:space="preserve">      Manages Conflict of People</v>
      </c>
      <c r="B63" s="22">
        <v>3</v>
      </c>
      <c r="C63" s="22">
        <f>5</f>
        <v>5</v>
      </c>
      <c r="D63" s="22">
        <v>6</v>
      </c>
      <c r="E63" s="22">
        <v>7</v>
      </c>
      <c r="F63" s="22">
        <v>8</v>
      </c>
      <c r="G63" s="23">
        <v>10</v>
      </c>
    </row>
    <row r="64" spans="1:7" ht="12.75" customHeight="1">
      <c r="A64" s="4" t="str">
        <f>"      "&amp;Labels!B51</f>
        <v xml:space="preserve">      Accepts Valid Criticism</v>
      </c>
      <c r="B64" s="22">
        <v>5</v>
      </c>
      <c r="C64" s="22">
        <f>5</f>
        <v>5</v>
      </c>
      <c r="D64" s="22">
        <v>6</v>
      </c>
      <c r="E64" s="22">
        <v>7</v>
      </c>
      <c r="F64" s="22">
        <v>8</v>
      </c>
      <c r="G64" s="23">
        <v>10</v>
      </c>
    </row>
    <row r="65" spans="1:7" ht="12.75" customHeight="1">
      <c r="A65" s="4" t="str">
        <f>"      "&amp;Labels!B52</f>
        <v xml:space="preserve">      Forms Own Opinions</v>
      </c>
      <c r="B65" s="22">
        <v>3</v>
      </c>
      <c r="C65" s="22">
        <v>4</v>
      </c>
      <c r="D65" s="22">
        <v>6</v>
      </c>
      <c r="E65" s="22">
        <v>7</v>
      </c>
      <c r="F65" s="22">
        <v>8</v>
      </c>
      <c r="G65" s="23">
        <v>10</v>
      </c>
    </row>
    <row r="66" spans="1:7" ht="12.75" customHeight="1">
      <c r="A66" s="4" t="str">
        <f>"      "&amp;Labels!B53</f>
        <v xml:space="preserve">      Leadership</v>
      </c>
      <c r="B66" s="22">
        <v>2</v>
      </c>
      <c r="C66" s="22">
        <v>4</v>
      </c>
      <c r="D66" s="22">
        <v>6</v>
      </c>
      <c r="E66" s="22">
        <v>7</v>
      </c>
      <c r="F66" s="22">
        <v>8</v>
      </c>
      <c r="G66" s="23">
        <v>10</v>
      </c>
    </row>
    <row r="67" spans="1:7" ht="12.75" customHeight="1">
      <c r="A67" s="3" t="str">
        <f>"      "&amp;Labels!C47</f>
        <v xml:space="preserve">      Subtotal</v>
      </c>
      <c r="B67" s="20">
        <f t="shared" ref="B67:G67" si="28">SUM(B61:B66)</f>
        <v>21</v>
      </c>
      <c r="C67" s="20">
        <f t="shared" si="28"/>
        <v>28</v>
      </c>
      <c r="D67" s="20">
        <f t="shared" si="28"/>
        <v>36</v>
      </c>
      <c r="E67" s="20">
        <f t="shared" si="28"/>
        <v>41</v>
      </c>
      <c r="F67" s="20">
        <f t="shared" si="28"/>
        <v>47</v>
      </c>
      <c r="G67" s="21">
        <f t="shared" si="28"/>
        <v>57</v>
      </c>
    </row>
    <row r="68" spans="1:7" ht="12.75" customHeight="1">
      <c r="A68" s="3" t="str">
        <f>"   "&amp;Labels!B54</f>
        <v xml:space="preserve">   Basic Competencies</v>
      </c>
      <c r="B68" s="20"/>
      <c r="C68" s="20"/>
      <c r="D68" s="20"/>
      <c r="E68" s="20"/>
      <c r="F68" s="20"/>
      <c r="G68" s="21"/>
    </row>
    <row r="69" spans="1:7" ht="12.75" customHeight="1">
      <c r="A69" s="4" t="str">
        <f>"      "&amp;Labels!B55</f>
        <v xml:space="preserve">      Sense of Fairness</v>
      </c>
      <c r="B69" s="22">
        <f>5</f>
        <v>5</v>
      </c>
      <c r="C69" s="22">
        <f>5</f>
        <v>5</v>
      </c>
      <c r="D69" s="22">
        <v>6</v>
      </c>
      <c r="E69" s="22">
        <v>7</v>
      </c>
      <c r="F69" s="22">
        <v>9</v>
      </c>
      <c r="G69" s="23">
        <v>10</v>
      </c>
    </row>
    <row r="70" spans="1:7" ht="12.75" customHeight="1">
      <c r="A70" s="4" t="str">
        <f>"      "&amp;Labels!B56</f>
        <v xml:space="preserve">      Cognitive Ability</v>
      </c>
      <c r="B70" s="22">
        <v>4</v>
      </c>
      <c r="C70" s="22">
        <f>5</f>
        <v>5</v>
      </c>
      <c r="D70" s="22">
        <f>5</f>
        <v>5</v>
      </c>
      <c r="E70" s="22">
        <f>5</f>
        <v>5</v>
      </c>
      <c r="F70" s="22">
        <v>5</v>
      </c>
      <c r="G70" s="23">
        <v>5</v>
      </c>
    </row>
    <row r="71" spans="1:7" ht="12.75" customHeight="1">
      <c r="A71" s="3" t="str">
        <f>"      "&amp;Labels!C54</f>
        <v xml:space="preserve">      Subtotal</v>
      </c>
      <c r="B71" s="20">
        <f t="shared" ref="B71:G71" si="29">SUM(B69:B70)</f>
        <v>9</v>
      </c>
      <c r="C71" s="20">
        <f t="shared" si="29"/>
        <v>10</v>
      </c>
      <c r="D71" s="20">
        <f t="shared" si="29"/>
        <v>11</v>
      </c>
      <c r="E71" s="20">
        <f t="shared" si="29"/>
        <v>12</v>
      </c>
      <c r="F71" s="20">
        <f t="shared" si="29"/>
        <v>14</v>
      </c>
      <c r="G71" s="21">
        <f t="shared" si="29"/>
        <v>15</v>
      </c>
    </row>
    <row r="72" spans="1:7" ht="12.75" customHeight="1">
      <c r="A72" s="3" t="str">
        <f>"   "&amp;Labels!B57</f>
        <v xml:space="preserve">   Compensation</v>
      </c>
      <c r="B72" s="24">
        <v>6</v>
      </c>
      <c r="C72" s="24">
        <v>6</v>
      </c>
      <c r="D72" s="24">
        <v>6</v>
      </c>
      <c r="E72" s="24">
        <v>6</v>
      </c>
      <c r="F72" s="24">
        <v>6</v>
      </c>
      <c r="G72" s="25">
        <v>6</v>
      </c>
    </row>
    <row r="73" spans="1:7" ht="12.75" customHeight="1">
      <c r="A73" s="3" t="str">
        <f>"   "&amp;Labels!B58</f>
        <v xml:space="preserve">   Location</v>
      </c>
      <c r="B73" s="24">
        <v>3</v>
      </c>
      <c r="C73" s="24">
        <f>5</f>
        <v>5</v>
      </c>
      <c r="D73" s="24">
        <f>5</f>
        <v>5</v>
      </c>
      <c r="E73" s="24">
        <f>5</f>
        <v>5</v>
      </c>
      <c r="F73" s="24">
        <v>4</v>
      </c>
      <c r="G73" s="25">
        <v>3</v>
      </c>
    </row>
    <row r="74" spans="1:7" ht="12.75" customHeight="1">
      <c r="A74" s="15" t="str">
        <f>"   "&amp;Labels!C33</f>
        <v xml:space="preserve">   Total</v>
      </c>
      <c r="B74" s="26">
        <f t="shared" ref="B74:G74" si="30">SUM(B54,B59,B67,B71:B73)</f>
        <v>62</v>
      </c>
      <c r="C74" s="26">
        <f t="shared" si="30"/>
        <v>88</v>
      </c>
      <c r="D74" s="26">
        <f t="shared" si="30"/>
        <v>105</v>
      </c>
      <c r="E74" s="26">
        <f t="shared" si="30"/>
        <v>119</v>
      </c>
      <c r="F74" s="26">
        <f t="shared" si="30"/>
        <v>135</v>
      </c>
      <c r="G74" s="27">
        <f t="shared" si="30"/>
        <v>150</v>
      </c>
    </row>
  </sheetData>
  <mergeCells count="6">
    <mergeCell ref="A41:C41"/>
    <mergeCell ref="A1:C1"/>
    <mergeCell ref="A2:C2"/>
    <mergeCell ref="A3:C3"/>
    <mergeCell ref="A4:C4"/>
    <mergeCell ref="A5:C5"/>
  </mergeCells>
  <pageMargins left="0.25" right="0.25" top="0.5" bottom="0.5" header="0.5" footer="0.5"/>
  <pageSetup paperSize="9" fitToHeight="32767" orientation="landscape" horizontalDpi="0" verticalDpi="0" copies="0"/>
  <headerFooter alignWithMargins="0"/>
  <legacyDrawing r:id="rId1"/>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E48"/>
  <sheetViews>
    <sheetView zoomScaleNormal="100" workbookViewId="0">
      <selection sqref="A1:C1"/>
    </sheetView>
  </sheetViews>
  <sheetFormatPr defaultRowHeight="12.75" customHeight="1"/>
  <cols>
    <col min="1" max="1" width="23.7109375" customWidth="1"/>
    <col min="2" max="2" width="16.42578125" customWidth="1"/>
    <col min="4" max="4" width="25.28515625" customWidth="1"/>
    <col min="5" max="5" width="7.28515625" customWidth="1"/>
  </cols>
  <sheetData>
    <row r="1" spans="1:5" ht="12.75" customHeight="1">
      <c r="A1" s="141" t="str">
        <f>"Employment Candidates"</f>
        <v>Employment Candidates</v>
      </c>
      <c r="B1" s="141"/>
      <c r="C1" s="141"/>
    </row>
    <row r="2" spans="1:5" ht="12.75" customHeight="1">
      <c r="A2" s="141" t="str">
        <f>"Position Title: "&amp;B7</f>
        <v>Position Title: Marketing Manager</v>
      </c>
      <c r="B2" s="141"/>
      <c r="C2" s="141"/>
    </row>
    <row r="3" spans="1:5" ht="12.75" customHeight="1">
      <c r="A3" s="141" t="str">
        <f>"Open Position"&amp;" "&amp;""</f>
        <v xml:space="preserve">Open Position </v>
      </c>
      <c r="B3" s="141"/>
      <c r="C3" s="141"/>
    </row>
    <row r="4" spans="1:5" ht="12.75" customHeight="1">
      <c r="A4" s="141" t="str">
        <f>""</f>
        <v/>
      </c>
      <c r="B4" s="141"/>
      <c r="C4" s="141"/>
    </row>
    <row r="5" spans="1:5" ht="12.75" customHeight="1">
      <c r="A5" s="140" t="str">
        <f>"Available Position"</f>
        <v>Available Position</v>
      </c>
      <c r="B5" s="140"/>
    </row>
    <row r="6" spans="1:5" ht="12.75" customHeight="1">
      <c r="A6" s="1" t="str">
        <f>" "</f>
        <v xml:space="preserve"> </v>
      </c>
    </row>
    <row r="7" spans="1:5" ht="12.75" customHeight="1">
      <c r="A7" s="28" t="str">
        <f>Labels!B16</f>
        <v>Position Title</v>
      </c>
      <c r="B7" s="29" t="s">
        <v>140</v>
      </c>
      <c r="D7" s="2" t="str">
        <f>Labels!B17</f>
        <v>Position Type (one 1, others 0)</v>
      </c>
      <c r="E7" s="30"/>
    </row>
    <row r="8" spans="1:5" ht="12.75" customHeight="1">
      <c r="D8" s="3" t="str">
        <f>"   "&amp;Labels!B61</f>
        <v xml:space="preserve">   Entry Level</v>
      </c>
      <c r="E8" s="31">
        <f>1</f>
        <v>1</v>
      </c>
    </row>
    <row r="9" spans="1:5" ht="12.75" customHeight="1">
      <c r="A9" s="28" t="str">
        <f>Labels!B15</f>
        <v>Hiring Manager</v>
      </c>
      <c r="B9" s="29" t="s">
        <v>5</v>
      </c>
      <c r="D9" s="3" t="str">
        <f>"   "&amp;Labels!B62</f>
        <v xml:space="preserve">   Indovidual Contributor</v>
      </c>
      <c r="E9" s="31">
        <f>0</f>
        <v>0</v>
      </c>
    </row>
    <row r="10" spans="1:5" ht="12.75" customHeight="1">
      <c r="D10" s="3" t="str">
        <f>"   "&amp;Labels!B63</f>
        <v xml:space="preserve">   Professional</v>
      </c>
      <c r="E10" s="31">
        <f>0</f>
        <v>0</v>
      </c>
    </row>
    <row r="11" spans="1:5" ht="12.75" customHeight="1">
      <c r="A11" s="28" t="str">
        <f>Labels!B14</f>
        <v>Hiring Department</v>
      </c>
      <c r="B11" s="29" t="s">
        <v>54</v>
      </c>
      <c r="D11" s="3" t="str">
        <f>"   "&amp;Labels!B64</f>
        <v xml:space="preserve">   Manager</v>
      </c>
      <c r="E11" s="31">
        <f>0</f>
        <v>0</v>
      </c>
    </row>
    <row r="12" spans="1:5" ht="12.75" customHeight="1">
      <c r="D12" s="3" t="str">
        <f>"   "&amp;Labels!B65</f>
        <v xml:space="preserve">   Functional Head</v>
      </c>
      <c r="E12" s="31">
        <f>0</f>
        <v>0</v>
      </c>
    </row>
    <row r="13" spans="1:5" ht="12.75" customHeight="1">
      <c r="D13" s="5" t="str">
        <f>"   "&amp;Labels!B66</f>
        <v xml:space="preserve">   Executive</v>
      </c>
      <c r="E13" s="32">
        <f>0</f>
        <v>0</v>
      </c>
    </row>
    <row r="16" spans="1:5" ht="12.75" customHeight="1">
      <c r="A16" s="140" t="str">
        <f>"Evaluation Criteria &amp; Weights"</f>
        <v>Evaluation Criteria &amp; Weights</v>
      </c>
      <c r="B16" s="140"/>
      <c r="C16" s="140"/>
    </row>
    <row r="17" spans="1:5" ht="12.75" customHeight="1">
      <c r="A17" s="1" t="str">
        <f>" "</f>
        <v xml:space="preserve"> </v>
      </c>
    </row>
    <row r="18" spans="1:5" ht="12.75" customHeight="1">
      <c r="A18" s="2" t="str">
        <f>Labels!B21</f>
        <v>Input Weights (&gt;=0)</v>
      </c>
      <c r="B18" s="30"/>
      <c r="D18" s="2" t="str">
        <f>Labels!B22</f>
        <v>Normalized Weights</v>
      </c>
      <c r="E18" s="33"/>
    </row>
    <row r="19" spans="1:5" ht="12.75" customHeight="1">
      <c r="A19" s="3" t="str">
        <f>"   "&amp;Labels!B34</f>
        <v xml:space="preserve">   Experience</v>
      </c>
      <c r="B19" s="34"/>
      <c r="D19" s="3" t="str">
        <f>"   "&amp;Labels!B34</f>
        <v xml:space="preserve">   Experience</v>
      </c>
      <c r="E19" s="35"/>
    </row>
    <row r="20" spans="1:5" ht="12.75" customHeight="1">
      <c r="A20" s="4" t="str">
        <f>"      "&amp;Labels!B35</f>
        <v xml:space="preserve">      Industry</v>
      </c>
      <c r="B20" s="31">
        <f>SUM('(Other Computations)'!B8:G8)</f>
        <v>1</v>
      </c>
      <c r="D20" s="4" t="str">
        <f>"      "&amp;Labels!B35</f>
        <v xml:space="preserve">      Industry</v>
      </c>
      <c r="E20" s="36">
        <f>B20/B48</f>
        <v>1.6129032258064516E-2</v>
      </c>
    </row>
    <row r="21" spans="1:5" ht="12.75" customHeight="1">
      <c r="A21" s="4" t="str">
        <f>"      "&amp;Labels!B36</f>
        <v xml:space="preserve">      Functional Focus</v>
      </c>
      <c r="B21" s="31">
        <f>SUM('(Other Computations)'!B9:G9)</f>
        <v>1</v>
      </c>
      <c r="D21" s="4" t="str">
        <f>"      "&amp;Labels!B36</f>
        <v xml:space="preserve">      Functional Focus</v>
      </c>
      <c r="E21" s="36">
        <f>B21/B48</f>
        <v>1.6129032258064516E-2</v>
      </c>
    </row>
    <row r="22" spans="1:5" ht="12.75" customHeight="1">
      <c r="A22" s="4" t="str">
        <f>"      "&amp;Labels!B37</f>
        <v xml:space="preserve">      Functional Breadth</v>
      </c>
      <c r="B22" s="31">
        <f>SUM('(Other Computations)'!B10:G10)</f>
        <v>0</v>
      </c>
      <c r="D22" s="4" t="str">
        <f>"      "&amp;Labels!B37</f>
        <v xml:space="preserve">      Functional Breadth</v>
      </c>
      <c r="E22" s="36">
        <f>B22/B48</f>
        <v>0</v>
      </c>
    </row>
    <row r="23" spans="1:5" ht="12.75" customHeight="1">
      <c r="A23" s="4" t="str">
        <f>"      "&amp;Labels!B38</f>
        <v xml:space="preserve">      Job Scope</v>
      </c>
      <c r="B23" s="31">
        <f>SUM('(Other Computations)'!B11:G11)</f>
        <v>1</v>
      </c>
      <c r="D23" s="4" t="str">
        <f>"      "&amp;Labels!B38</f>
        <v xml:space="preserve">      Job Scope</v>
      </c>
      <c r="E23" s="36">
        <f>B23/B48</f>
        <v>1.6129032258064516E-2</v>
      </c>
    </row>
    <row r="24" spans="1:5" ht="12.75" customHeight="1">
      <c r="A24" s="4" t="str">
        <f>"      "&amp;Labels!B39</f>
        <v xml:space="preserve">      Job Progression</v>
      </c>
      <c r="B24" s="31">
        <f>SUM('(Other Computations)'!B12:G12)</f>
        <v>0</v>
      </c>
      <c r="D24" s="4" t="str">
        <f>"      "&amp;Labels!B39</f>
        <v xml:space="preserve">      Job Progression</v>
      </c>
      <c r="E24" s="36">
        <f>B24/B48</f>
        <v>0</v>
      </c>
    </row>
    <row r="25" spans="1:5" ht="12.75" customHeight="1">
      <c r="A25" s="4" t="str">
        <f>"      "&amp;Labels!B40</f>
        <v xml:space="preserve">      Inside/Outside Candidate</v>
      </c>
      <c r="B25" s="31">
        <f>SUM('(Other Computations)'!B13:G13)</f>
        <v>1</v>
      </c>
      <c r="D25" s="4" t="str">
        <f>"      "&amp;Labels!B40</f>
        <v xml:space="preserve">      Inside/Outside Candidate</v>
      </c>
      <c r="E25" s="36">
        <f>B25/B48</f>
        <v>1.6129032258064516E-2</v>
      </c>
    </row>
    <row r="26" spans="1:5" ht="12.75" customHeight="1">
      <c r="A26" s="4" t="str">
        <f>"      "&amp;Labels!B41</f>
        <v xml:space="preserve">      Education - Professional</v>
      </c>
      <c r="B26" s="31">
        <f>SUM('(Other Computations)'!B14:G14)</f>
        <v>5</v>
      </c>
      <c r="D26" s="4" t="str">
        <f>"      "&amp;Labels!B41</f>
        <v xml:space="preserve">      Education - Professional</v>
      </c>
      <c r="E26" s="36">
        <f>B26/B48</f>
        <v>8.0645161290322578E-2</v>
      </c>
    </row>
    <row r="27" spans="1:5" ht="12.75" customHeight="1">
      <c r="A27" s="4" t="str">
        <f>"      "&amp;Labels!B42</f>
        <v xml:space="preserve">      Education - Breadth</v>
      </c>
      <c r="B27" s="31">
        <f>SUM('(Other Computations)'!B15:G15)</f>
        <v>3</v>
      </c>
      <c r="D27" s="4" t="str">
        <f>"      "&amp;Labels!B42</f>
        <v xml:space="preserve">      Education - Breadth</v>
      </c>
      <c r="E27" s="36">
        <f>B27/B48</f>
        <v>4.8387096774193547E-2</v>
      </c>
    </row>
    <row r="28" spans="1:5" ht="12.75" customHeight="1">
      <c r="A28" s="3" t="str">
        <f>"      "&amp;Labels!C34</f>
        <v xml:space="preserve">      Subtotal</v>
      </c>
      <c r="B28" s="34">
        <f>SUM(B20:B27)</f>
        <v>12</v>
      </c>
      <c r="D28" s="3" t="str">
        <f>"      "&amp;Labels!C34</f>
        <v xml:space="preserve">      Subtotal</v>
      </c>
      <c r="E28" s="35">
        <f>B28/B48</f>
        <v>0.19354838709677419</v>
      </c>
    </row>
    <row r="29" spans="1:5" ht="12.75" customHeight="1">
      <c r="A29" s="3" t="str">
        <f>"   "&amp;Labels!B43</f>
        <v xml:space="preserve">   Accomplishments</v>
      </c>
      <c r="B29" s="34"/>
      <c r="D29" s="3" t="str">
        <f>"   "&amp;Labels!B43</f>
        <v xml:space="preserve">   Accomplishments</v>
      </c>
      <c r="E29" s="35"/>
    </row>
    <row r="30" spans="1:5" ht="12.75" customHeight="1">
      <c r="A30" s="4" t="str">
        <f>"      "&amp;Labels!B44</f>
        <v xml:space="preserve">      Assigned Contributions</v>
      </c>
      <c r="B30" s="31">
        <f>SUM('(Other Computations)'!B18:G18)</f>
        <v>4</v>
      </c>
      <c r="D30" s="4" t="str">
        <f>"      "&amp;Labels!B44</f>
        <v xml:space="preserve">      Assigned Contributions</v>
      </c>
      <c r="E30" s="36">
        <f>B30/B48</f>
        <v>6.4516129032258063E-2</v>
      </c>
    </row>
    <row r="31" spans="1:5" ht="12.75" customHeight="1">
      <c r="A31" s="4" t="str">
        <f>"      "&amp;Labels!B45</f>
        <v xml:space="preserve">      Original Contributions</v>
      </c>
      <c r="B31" s="31">
        <f>SUM('(Other Computations)'!B19:G19)</f>
        <v>2</v>
      </c>
      <c r="D31" s="4" t="str">
        <f>"      "&amp;Labels!B45</f>
        <v xml:space="preserve">      Original Contributions</v>
      </c>
      <c r="E31" s="36">
        <f>B31/B48</f>
        <v>3.2258064516129031E-2</v>
      </c>
    </row>
    <row r="32" spans="1:5" ht="12.75" customHeight="1">
      <c r="A32" s="4" t="str">
        <f>"      "&amp;Labels!B46</f>
        <v xml:space="preserve">      Outstanding Contributions</v>
      </c>
      <c r="B32" s="31">
        <f>SUM('(Other Computations)'!B20:G20)</f>
        <v>5</v>
      </c>
      <c r="D32" s="4" t="str">
        <f>"      "&amp;Labels!B46</f>
        <v xml:space="preserve">      Outstanding Contributions</v>
      </c>
      <c r="E32" s="36">
        <f>B32/B48</f>
        <v>8.0645161290322578E-2</v>
      </c>
    </row>
    <row r="33" spans="1:5" ht="12.75" customHeight="1">
      <c r="A33" s="3" t="str">
        <f>"      "&amp;Labels!C43</f>
        <v xml:space="preserve">      Subtotal</v>
      </c>
      <c r="B33" s="34">
        <f>SUM(B30:B32)</f>
        <v>11</v>
      </c>
      <c r="D33" s="3" t="str">
        <f>"      "&amp;Labels!C43</f>
        <v xml:space="preserve">      Subtotal</v>
      </c>
      <c r="E33" s="35">
        <f>B33/B48</f>
        <v>0.17741935483870969</v>
      </c>
    </row>
    <row r="34" spans="1:5" ht="12.75" customHeight="1">
      <c r="A34" s="3" t="str">
        <f>"   "&amp;Labels!B47</f>
        <v xml:space="preserve">   Team Style</v>
      </c>
      <c r="B34" s="34"/>
      <c r="D34" s="3" t="str">
        <f>"   "&amp;Labels!B47</f>
        <v xml:space="preserve">   Team Style</v>
      </c>
      <c r="E34" s="35"/>
    </row>
    <row r="35" spans="1:5" ht="12.75" customHeight="1">
      <c r="A35" s="4" t="str">
        <f>"      "&amp;Labels!B48</f>
        <v xml:space="preserve">      Works well with Others</v>
      </c>
      <c r="B35" s="31">
        <f>SUM('(Other Computations)'!B23:G23)</f>
        <v>5</v>
      </c>
      <c r="D35" s="4" t="str">
        <f>"      "&amp;Labels!B48</f>
        <v xml:space="preserve">      Works well with Others</v>
      </c>
      <c r="E35" s="36">
        <f>B35/B48</f>
        <v>8.0645161290322578E-2</v>
      </c>
    </row>
    <row r="36" spans="1:5" ht="12.75" customHeight="1">
      <c r="A36" s="4" t="str">
        <f>"      "&amp;Labels!B49</f>
        <v xml:space="preserve">      Accepts Conflict of Ideas</v>
      </c>
      <c r="B36" s="31">
        <f>SUM('(Other Computations)'!B24:G24)</f>
        <v>3</v>
      </c>
      <c r="D36" s="4" t="str">
        <f>"      "&amp;Labels!B49</f>
        <v xml:space="preserve">      Accepts Conflict of Ideas</v>
      </c>
      <c r="E36" s="36">
        <f>B36/B48</f>
        <v>4.8387096774193547E-2</v>
      </c>
    </row>
    <row r="37" spans="1:5" ht="12.75" customHeight="1">
      <c r="A37" s="4" t="str">
        <f>"      "&amp;Labels!B50</f>
        <v xml:space="preserve">      Manages Conflict of People</v>
      </c>
      <c r="B37" s="31">
        <f>SUM('(Other Computations)'!B25:G25)</f>
        <v>3</v>
      </c>
      <c r="D37" s="4" t="str">
        <f>"      "&amp;Labels!B50</f>
        <v xml:space="preserve">      Manages Conflict of People</v>
      </c>
      <c r="E37" s="36">
        <f>B37/B48</f>
        <v>4.8387096774193547E-2</v>
      </c>
    </row>
    <row r="38" spans="1:5" ht="12.75" customHeight="1">
      <c r="A38" s="4" t="str">
        <f>"      "&amp;Labels!B51</f>
        <v xml:space="preserve">      Accepts Valid Criticism</v>
      </c>
      <c r="B38" s="31">
        <f>SUM('(Other Computations)'!B26:G26)</f>
        <v>5</v>
      </c>
      <c r="D38" s="4" t="str">
        <f>"      "&amp;Labels!B51</f>
        <v xml:space="preserve">      Accepts Valid Criticism</v>
      </c>
      <c r="E38" s="36">
        <f>B38/B48</f>
        <v>8.0645161290322578E-2</v>
      </c>
    </row>
    <row r="39" spans="1:5" ht="12.75" customHeight="1">
      <c r="A39" s="4" t="str">
        <f>"      "&amp;Labels!B52</f>
        <v xml:space="preserve">      Forms Own Opinions</v>
      </c>
      <c r="B39" s="31">
        <f>SUM('(Other Computations)'!B27:G27)</f>
        <v>3</v>
      </c>
      <c r="D39" s="4" t="str">
        <f>"      "&amp;Labels!B52</f>
        <v xml:space="preserve">      Forms Own Opinions</v>
      </c>
      <c r="E39" s="36">
        <f>B39/B48</f>
        <v>4.8387096774193547E-2</v>
      </c>
    </row>
    <row r="40" spans="1:5" ht="12.75" customHeight="1">
      <c r="A40" s="4" t="str">
        <f>"      "&amp;Labels!B53</f>
        <v xml:space="preserve">      Leadership</v>
      </c>
      <c r="B40" s="31">
        <f>SUM('(Other Computations)'!B28:G28)</f>
        <v>2</v>
      </c>
      <c r="D40" s="4" t="str">
        <f>"      "&amp;Labels!B53</f>
        <v xml:space="preserve">      Leadership</v>
      </c>
      <c r="E40" s="36">
        <f>B40/B48</f>
        <v>3.2258064516129031E-2</v>
      </c>
    </row>
    <row r="41" spans="1:5" ht="12.75" customHeight="1">
      <c r="A41" s="3" t="str">
        <f>"      "&amp;Labels!C47</f>
        <v xml:space="preserve">      Subtotal</v>
      </c>
      <c r="B41" s="34">
        <f>SUM(B35:B40)</f>
        <v>21</v>
      </c>
      <c r="D41" s="3" t="str">
        <f>"      "&amp;Labels!C47</f>
        <v xml:space="preserve">      Subtotal</v>
      </c>
      <c r="E41" s="35">
        <f>B41/B48</f>
        <v>0.33870967741935482</v>
      </c>
    </row>
    <row r="42" spans="1:5" ht="12.75" customHeight="1">
      <c r="A42" s="3" t="str">
        <f>"   "&amp;Labels!B54</f>
        <v xml:space="preserve">   Basic Competencies</v>
      </c>
      <c r="B42" s="34"/>
      <c r="D42" s="3" t="str">
        <f>"   "&amp;Labels!B54</f>
        <v xml:space="preserve">   Basic Competencies</v>
      </c>
      <c r="E42" s="35"/>
    </row>
    <row r="43" spans="1:5" ht="12.75" customHeight="1">
      <c r="A43" s="4" t="str">
        <f>"      "&amp;Labels!B55</f>
        <v xml:space="preserve">      Sense of Fairness</v>
      </c>
      <c r="B43" s="31">
        <f>SUM('(Other Computations)'!B31:G31)</f>
        <v>5</v>
      </c>
      <c r="D43" s="4" t="str">
        <f>"      "&amp;Labels!B55</f>
        <v xml:space="preserve">      Sense of Fairness</v>
      </c>
      <c r="E43" s="36">
        <f>B43/B48</f>
        <v>8.0645161290322578E-2</v>
      </c>
    </row>
    <row r="44" spans="1:5" ht="12.75" customHeight="1">
      <c r="A44" s="4" t="str">
        <f>"      "&amp;Labels!B56</f>
        <v xml:space="preserve">      Cognitive Ability</v>
      </c>
      <c r="B44" s="31">
        <f>SUM('(Other Computations)'!B32:G32)</f>
        <v>4</v>
      </c>
      <c r="D44" s="4" t="str">
        <f>"      "&amp;Labels!B56</f>
        <v xml:space="preserve">      Cognitive Ability</v>
      </c>
      <c r="E44" s="36">
        <f>B44/B48</f>
        <v>6.4516129032258063E-2</v>
      </c>
    </row>
    <row r="45" spans="1:5" ht="12.75" customHeight="1">
      <c r="A45" s="3" t="str">
        <f>"      "&amp;Labels!C54</f>
        <v xml:space="preserve">      Subtotal</v>
      </c>
      <c r="B45" s="34">
        <f>SUM(B43:B44)</f>
        <v>9</v>
      </c>
      <c r="D45" s="3" t="str">
        <f>"      "&amp;Labels!C54</f>
        <v xml:space="preserve">      Subtotal</v>
      </c>
      <c r="E45" s="35">
        <f>B45/B48</f>
        <v>0.14516129032258066</v>
      </c>
    </row>
    <row r="46" spans="1:5" ht="12.75" customHeight="1">
      <c r="A46" s="3" t="str">
        <f>"   "&amp;Labels!B57</f>
        <v xml:space="preserve">   Compensation</v>
      </c>
      <c r="B46" s="37">
        <f>SUM('(Other Computations)'!B34:G34)</f>
        <v>6</v>
      </c>
      <c r="D46" s="3" t="str">
        <f>"   "&amp;Labels!B57</f>
        <v xml:space="preserve">   Compensation</v>
      </c>
      <c r="E46" s="35">
        <f>B46/B48</f>
        <v>9.6774193548387094E-2</v>
      </c>
    </row>
    <row r="47" spans="1:5" ht="12.75" customHeight="1">
      <c r="A47" s="3" t="str">
        <f>"   "&amp;Labels!B58</f>
        <v xml:space="preserve">   Location</v>
      </c>
      <c r="B47" s="37">
        <f>SUM('(Other Computations)'!B35:G35)</f>
        <v>3</v>
      </c>
      <c r="D47" s="3" t="str">
        <f>"   "&amp;Labels!B58</f>
        <v xml:space="preserve">   Location</v>
      </c>
      <c r="E47" s="35">
        <f>B47/B48</f>
        <v>4.8387096774193547E-2</v>
      </c>
    </row>
    <row r="48" spans="1:5" ht="12.75" customHeight="1">
      <c r="A48" s="15" t="str">
        <f>"   "&amp;Labels!C33</f>
        <v xml:space="preserve">   Total</v>
      </c>
      <c r="B48" s="38">
        <f>SUM(B28,B33,B41,B45:B47)</f>
        <v>62</v>
      </c>
      <c r="D48" s="15" t="str">
        <f>"   "&amp;Labels!C33</f>
        <v xml:space="preserve">   Total</v>
      </c>
      <c r="E48" s="39">
        <f>B48/B48</f>
        <v>1</v>
      </c>
    </row>
  </sheetData>
  <mergeCells count="6">
    <mergeCell ref="A16:C16"/>
    <mergeCell ref="A1:C1"/>
    <mergeCell ref="A2:C2"/>
    <mergeCell ref="A3:C3"/>
    <mergeCell ref="A4:C4"/>
    <mergeCell ref="A5:B5"/>
  </mergeCells>
  <pageMargins left="0.25" right="0.25" top="0.5" bottom="0.5" header="0.5" footer="0.5"/>
  <pageSetup paperSize="9" fitToHeight="32767" orientation="landscape" horizontalDpi="0" verticalDpi="0" copies="0"/>
  <headerFooter alignWithMargins="0"/>
  <legacyDrawing r:id="rId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G209"/>
  <sheetViews>
    <sheetView zoomScaleNormal="100" workbookViewId="0">
      <selection sqref="A1:C1"/>
    </sheetView>
  </sheetViews>
  <sheetFormatPr defaultRowHeight="12.75" customHeight="1"/>
  <cols>
    <col min="1" max="1" width="25" customWidth="1"/>
    <col min="2" max="2" width="6.5703125" customWidth="1"/>
    <col min="3" max="3" width="5.28515625" customWidth="1"/>
    <col min="4" max="4" width="12" customWidth="1"/>
    <col min="5" max="5" width="8.85546875" customWidth="1"/>
    <col min="6" max="6" width="25" customWidth="1"/>
    <col min="7" max="7" width="6.140625" customWidth="1"/>
  </cols>
  <sheetData>
    <row r="1" spans="1:7" ht="12.75" customHeight="1">
      <c r="A1" s="141" t="str">
        <f>"Employment Candidates"</f>
        <v>Employment Candidates</v>
      </c>
      <c r="B1" s="141"/>
      <c r="C1" s="141"/>
    </row>
    <row r="2" spans="1:7" ht="12.75" customHeight="1">
      <c r="A2" s="141" t="str">
        <f>"Position Title: "&amp;'Open Position'!B7</f>
        <v>Position Title: Marketing Manager</v>
      </c>
      <c r="B2" s="141"/>
      <c r="C2" s="141"/>
    </row>
    <row r="3" spans="1:7" ht="12.75" customHeight="1">
      <c r="A3" s="141" t="str">
        <f>"Inputs - Candidates"&amp;" "&amp;""</f>
        <v xml:space="preserve">Inputs - Candidates </v>
      </c>
      <c r="B3" s="141"/>
      <c r="C3" s="141"/>
    </row>
    <row r="4" spans="1:7" ht="12.75" customHeight="1">
      <c r="A4" s="141" t="str">
        <f>""</f>
        <v/>
      </c>
      <c r="B4" s="141"/>
      <c r="C4" s="141"/>
    </row>
    <row r="5" spans="1:7" ht="12.75" customHeight="1">
      <c r="A5" s="140" t="str">
        <f>"Candidates"</f>
        <v>Candidates</v>
      </c>
      <c r="B5" s="140"/>
    </row>
    <row r="6" spans="1:7" ht="12.75" customHeight="1">
      <c r="A6" s="1" t="str">
        <f>" "</f>
        <v xml:space="preserve"> </v>
      </c>
    </row>
    <row r="7" spans="1:7" ht="12.75" customHeight="1">
      <c r="A7" s="2" t="str">
        <f>Labels!B18</f>
        <v>Probability Accept</v>
      </c>
      <c r="B7" s="40"/>
      <c r="D7" s="2" t="str">
        <f>Labels!B12</f>
        <v>Last Updated</v>
      </c>
      <c r="E7" s="41"/>
    </row>
    <row r="8" spans="1:7" ht="12.75" customHeight="1">
      <c r="A8" s="3" t="str">
        <f>"   "&amp;Labels!B26</f>
        <v xml:space="preserve">   Susan</v>
      </c>
      <c r="B8" s="42">
        <v>0.9</v>
      </c>
      <c r="D8" s="3" t="str">
        <f>"   "&amp;Labels!B26</f>
        <v xml:space="preserve">   Susan</v>
      </c>
      <c r="E8" s="43">
        <f>DATE(2010,6,12)</f>
        <v>40341</v>
      </c>
    </row>
    <row r="9" spans="1:7" ht="12.75" customHeight="1">
      <c r="A9" s="3" t="str">
        <f>"   "&amp;Labels!B27</f>
        <v xml:space="preserve">   Tom</v>
      </c>
      <c r="B9" s="42">
        <v>0.95</v>
      </c>
      <c r="D9" s="3" t="str">
        <f>"   "&amp;Labels!B27</f>
        <v xml:space="preserve">   Tom</v>
      </c>
      <c r="E9" s="43">
        <f>DATE(2010,6,30)</f>
        <v>40359</v>
      </c>
    </row>
    <row r="10" spans="1:7" ht="12.75" customHeight="1">
      <c r="A10" s="3" t="str">
        <f>"   "&amp;Labels!B28</f>
        <v xml:space="preserve">   Karen</v>
      </c>
      <c r="B10" s="42">
        <v>0.5</v>
      </c>
      <c r="D10" s="3" t="str">
        <f>"   "&amp;Labels!B28</f>
        <v xml:space="preserve">   Karen</v>
      </c>
      <c r="E10" s="43">
        <f>DATE(2010,7,25)</f>
        <v>40384</v>
      </c>
    </row>
    <row r="11" spans="1:7" ht="12.75" customHeight="1">
      <c r="A11" s="3" t="str">
        <f>"   "&amp;Labels!B29</f>
        <v xml:space="preserve">   George</v>
      </c>
      <c r="B11" s="42">
        <v>0.7</v>
      </c>
      <c r="D11" s="3" t="str">
        <f>"   "&amp;Labels!B29</f>
        <v xml:space="preserve">   George</v>
      </c>
      <c r="E11" s="43">
        <f>DATE(2010,8,2)</f>
        <v>40392</v>
      </c>
    </row>
    <row r="12" spans="1:7" ht="12.75" customHeight="1">
      <c r="A12" s="3" t="str">
        <f>"   "&amp;Labels!B30</f>
        <v xml:space="preserve">   Armand</v>
      </c>
      <c r="B12" s="42">
        <f>0</f>
        <v>0</v>
      </c>
      <c r="D12" s="3" t="str">
        <f>"   "&amp;Labels!B30</f>
        <v xml:space="preserve">   Armand</v>
      </c>
      <c r="E12" s="43">
        <f>DATE(2010,8,18)</f>
        <v>40408</v>
      </c>
    </row>
    <row r="13" spans="1:7" ht="12.75" customHeight="1">
      <c r="A13" s="5" t="str">
        <f>"   "&amp;Labels!B31</f>
        <v xml:space="preserve">   Zelda</v>
      </c>
      <c r="B13" s="44">
        <f>0</f>
        <v>0</v>
      </c>
      <c r="D13" s="5" t="str">
        <f>"   "&amp;Labels!B31</f>
        <v xml:space="preserve">   Zelda</v>
      </c>
      <c r="E13" s="45">
        <f>DATE(2010,7,15)</f>
        <v>40374</v>
      </c>
    </row>
    <row r="15" spans="1:7" ht="12.75" customHeight="1">
      <c r="B15" s="6" t="str">
        <f>Labels!B26</f>
        <v>Susan</v>
      </c>
      <c r="C15" s="7" t="str">
        <f>Labels!B27</f>
        <v>Tom</v>
      </c>
      <c r="D15" s="7" t="str">
        <f>Labels!B28</f>
        <v>Karen</v>
      </c>
      <c r="E15" s="7" t="str">
        <f>Labels!B29</f>
        <v>George</v>
      </c>
      <c r="F15" s="7" t="str">
        <f>Labels!B30</f>
        <v>Armand</v>
      </c>
      <c r="G15" s="8" t="str">
        <f>Labels!B31</f>
        <v>Zelda</v>
      </c>
    </row>
    <row r="16" spans="1:7" ht="12.75" customHeight="1">
      <c r="A16" s="2" t="str">
        <f>Labels!B7</f>
        <v>Candidate Detail Ratings</v>
      </c>
      <c r="B16" s="46"/>
      <c r="C16" s="46"/>
      <c r="D16" s="46"/>
      <c r="E16" s="46"/>
      <c r="F16" s="46"/>
      <c r="G16" s="47"/>
    </row>
    <row r="17" spans="1:7" ht="12.75" customHeight="1">
      <c r="A17" s="3" t="str">
        <f>"   "&amp;Labels!B34</f>
        <v xml:space="preserve">   Experience</v>
      </c>
      <c r="B17" s="48"/>
      <c r="C17" s="48"/>
      <c r="D17" s="48"/>
      <c r="E17" s="48"/>
      <c r="F17" s="48"/>
      <c r="G17" s="49"/>
    </row>
    <row r="18" spans="1:7" ht="12.75" customHeight="1">
      <c r="A18" s="4" t="str">
        <f>"      "&amp;Labels!B35</f>
        <v xml:space="preserve">      Industry</v>
      </c>
      <c r="B18" s="50">
        <f t="shared" ref="B18:B25" si="0">B54</f>
        <v>6</v>
      </c>
      <c r="C18" s="50">
        <f t="shared" ref="C18:C25" si="1">B80</f>
        <v>3</v>
      </c>
      <c r="D18" s="50">
        <f t="shared" ref="D18:D25" si="2">B106</f>
        <v>5</v>
      </c>
      <c r="E18" s="50">
        <f t="shared" ref="E18:E25" si="3">B132</f>
        <v>5</v>
      </c>
      <c r="F18" s="50">
        <f t="shared" ref="F18:F25" si="4">B158</f>
        <v>3</v>
      </c>
      <c r="G18" s="51">
        <f t="shared" ref="G18:G25" si="5">B184</f>
        <v>6</v>
      </c>
    </row>
    <row r="19" spans="1:7" ht="12.75" customHeight="1">
      <c r="A19" s="4" t="str">
        <f>"      "&amp;Labels!B36</f>
        <v xml:space="preserve">      Functional Focus</v>
      </c>
      <c r="B19" s="50">
        <f t="shared" si="0"/>
        <v>6</v>
      </c>
      <c r="C19" s="50">
        <f t="shared" si="1"/>
        <v>3</v>
      </c>
      <c r="D19" s="50">
        <f t="shared" si="2"/>
        <v>5</v>
      </c>
      <c r="E19" s="50">
        <f t="shared" si="3"/>
        <v>5</v>
      </c>
      <c r="F19" s="50">
        <f t="shared" si="4"/>
        <v>5</v>
      </c>
      <c r="G19" s="51">
        <f t="shared" si="5"/>
        <v>4</v>
      </c>
    </row>
    <row r="20" spans="1:7" ht="12.75" customHeight="1">
      <c r="A20" s="4" t="str">
        <f>"      "&amp;Labels!B37</f>
        <v xml:space="preserve">      Functional Breadth</v>
      </c>
      <c r="B20" s="50">
        <f t="shared" si="0"/>
        <v>6</v>
      </c>
      <c r="C20" s="50">
        <f t="shared" si="1"/>
        <v>3</v>
      </c>
      <c r="D20" s="50">
        <f t="shared" si="2"/>
        <v>5</v>
      </c>
      <c r="E20" s="50">
        <f t="shared" si="3"/>
        <v>5</v>
      </c>
      <c r="F20" s="50">
        <f t="shared" si="4"/>
        <v>3</v>
      </c>
      <c r="G20" s="51">
        <f t="shared" si="5"/>
        <v>4</v>
      </c>
    </row>
    <row r="21" spans="1:7" ht="12.75" customHeight="1">
      <c r="A21" s="4" t="str">
        <f>"      "&amp;Labels!B38</f>
        <v xml:space="preserve">      Job Scope</v>
      </c>
      <c r="B21" s="50">
        <f t="shared" si="0"/>
        <v>5</v>
      </c>
      <c r="C21" s="50">
        <f t="shared" si="1"/>
        <v>2</v>
      </c>
      <c r="D21" s="50">
        <f t="shared" si="2"/>
        <v>8</v>
      </c>
      <c r="E21" s="50">
        <f t="shared" si="3"/>
        <v>4</v>
      </c>
      <c r="F21" s="50">
        <f t="shared" si="4"/>
        <v>3</v>
      </c>
      <c r="G21" s="51">
        <f t="shared" si="5"/>
        <v>4</v>
      </c>
    </row>
    <row r="22" spans="1:7" ht="12.75" customHeight="1">
      <c r="A22" s="4" t="str">
        <f>"      "&amp;Labels!B39</f>
        <v xml:space="preserve">      Job Progression</v>
      </c>
      <c r="B22" s="50">
        <f t="shared" si="0"/>
        <v>4</v>
      </c>
      <c r="C22" s="50">
        <f t="shared" si="1"/>
        <v>2</v>
      </c>
      <c r="D22" s="50">
        <f t="shared" si="2"/>
        <v>8</v>
      </c>
      <c r="E22" s="50">
        <f t="shared" si="3"/>
        <v>4</v>
      </c>
      <c r="F22" s="50">
        <f t="shared" si="4"/>
        <v>3</v>
      </c>
      <c r="G22" s="51">
        <f t="shared" si="5"/>
        <v>2</v>
      </c>
    </row>
    <row r="23" spans="1:7" ht="12.75" customHeight="1">
      <c r="A23" s="4" t="str">
        <f>"      "&amp;Labels!B40</f>
        <v xml:space="preserve">      Inside/Outside Candidate</v>
      </c>
      <c r="B23" s="50">
        <f t="shared" si="0"/>
        <v>6</v>
      </c>
      <c r="C23" s="50">
        <f t="shared" si="1"/>
        <v>3</v>
      </c>
      <c r="D23" s="50">
        <f t="shared" si="2"/>
        <v>5</v>
      </c>
      <c r="E23" s="50">
        <f t="shared" si="3"/>
        <v>5</v>
      </c>
      <c r="F23" s="50">
        <f t="shared" si="4"/>
        <v>4</v>
      </c>
      <c r="G23" s="51">
        <f t="shared" si="5"/>
        <v>4</v>
      </c>
    </row>
    <row r="24" spans="1:7" ht="12.75" customHeight="1">
      <c r="A24" s="4" t="str">
        <f>"      "&amp;Labels!B41</f>
        <v xml:space="preserve">      Education - Professional</v>
      </c>
      <c r="B24" s="50">
        <f t="shared" si="0"/>
        <v>6</v>
      </c>
      <c r="C24" s="50">
        <f t="shared" si="1"/>
        <v>3</v>
      </c>
      <c r="D24" s="50">
        <f t="shared" si="2"/>
        <v>5</v>
      </c>
      <c r="E24" s="50">
        <f t="shared" si="3"/>
        <v>5</v>
      </c>
      <c r="F24" s="50">
        <f t="shared" si="4"/>
        <v>3</v>
      </c>
      <c r="G24" s="51">
        <f t="shared" si="5"/>
        <v>4</v>
      </c>
    </row>
    <row r="25" spans="1:7" ht="12.75" customHeight="1">
      <c r="A25" s="4" t="str">
        <f>"      "&amp;Labels!B42</f>
        <v xml:space="preserve">      Education - Breadth</v>
      </c>
      <c r="B25" s="50">
        <f t="shared" si="0"/>
        <v>6</v>
      </c>
      <c r="C25" s="50">
        <f t="shared" si="1"/>
        <v>3</v>
      </c>
      <c r="D25" s="50">
        <f t="shared" si="2"/>
        <v>5</v>
      </c>
      <c r="E25" s="50">
        <f t="shared" si="3"/>
        <v>5</v>
      </c>
      <c r="F25" s="50">
        <f t="shared" si="4"/>
        <v>3</v>
      </c>
      <c r="G25" s="51">
        <f t="shared" si="5"/>
        <v>4</v>
      </c>
    </row>
    <row r="26" spans="1:7" ht="12.75" customHeight="1">
      <c r="A26" s="3" t="str">
        <f>"      "&amp;Labels!C34</f>
        <v xml:space="preserve">      Subtotal</v>
      </c>
      <c r="B26" s="48">
        <f>'(Other Computations)'!B48/'Open Position'!E28</f>
        <v>5.9166666666666661</v>
      </c>
      <c r="C26" s="48">
        <f>'(Other Computations)'!C48/'Open Position'!E28</f>
        <v>2.9166666666666665</v>
      </c>
      <c r="D26" s="48">
        <f>'(Other Computations)'!D48/'Open Position'!E28</f>
        <v>5.25</v>
      </c>
      <c r="E26" s="48">
        <f>'(Other Computations)'!E48/'Open Position'!E28</f>
        <v>4.916666666666667</v>
      </c>
      <c r="F26" s="48">
        <f>'(Other Computations)'!F48/'Open Position'!E28</f>
        <v>3.25</v>
      </c>
      <c r="G26" s="49">
        <f>'(Other Computations)'!G48/'Open Position'!E28</f>
        <v>4.166666666666667</v>
      </c>
    </row>
    <row r="27" spans="1:7" ht="12.75" customHeight="1">
      <c r="A27" s="3" t="str">
        <f>"   "&amp;Labels!B43</f>
        <v xml:space="preserve">   Accomplishments</v>
      </c>
      <c r="B27" s="48"/>
      <c r="C27" s="48"/>
      <c r="D27" s="48"/>
      <c r="E27" s="48"/>
      <c r="F27" s="48"/>
      <c r="G27" s="49"/>
    </row>
    <row r="28" spans="1:7" ht="12.75" customHeight="1">
      <c r="A28" s="4" t="str">
        <f>"      "&amp;Labels!B44</f>
        <v xml:space="preserve">      Assigned Contributions</v>
      </c>
      <c r="B28" s="50">
        <f>B63</f>
        <v>5</v>
      </c>
      <c r="C28" s="50">
        <f>B89</f>
        <v>4</v>
      </c>
      <c r="D28" s="50">
        <f>B115</f>
        <v>2</v>
      </c>
      <c r="E28" s="50">
        <f>B141</f>
        <v>4</v>
      </c>
      <c r="F28" s="50">
        <f>B167</f>
        <v>5</v>
      </c>
      <c r="G28" s="51">
        <f>B193</f>
        <v>2</v>
      </c>
    </row>
    <row r="29" spans="1:7" ht="12.75" customHeight="1">
      <c r="A29" s="4" t="str">
        <f>"      "&amp;Labels!B45</f>
        <v xml:space="preserve">      Original Contributions</v>
      </c>
      <c r="B29" s="50">
        <f>B64</f>
        <v>5</v>
      </c>
      <c r="C29" s="50">
        <f>B90</f>
        <v>5</v>
      </c>
      <c r="D29" s="50">
        <f>B116</f>
        <v>6</v>
      </c>
      <c r="E29" s="50">
        <f>B142</f>
        <v>2</v>
      </c>
      <c r="F29" s="50">
        <f>B168</f>
        <v>3</v>
      </c>
      <c r="G29" s="51">
        <f>B194</f>
        <v>5</v>
      </c>
    </row>
    <row r="30" spans="1:7" ht="12.75" customHeight="1">
      <c r="A30" s="4" t="str">
        <f>"      "&amp;Labels!B46</f>
        <v xml:space="preserve">      Outstanding Contributions</v>
      </c>
      <c r="B30" s="50">
        <f>B65</f>
        <v>5</v>
      </c>
      <c r="C30" s="50">
        <f>B91</f>
        <v>3</v>
      </c>
      <c r="D30" s="50">
        <f>B117</f>
        <v>4</v>
      </c>
      <c r="E30" s="50">
        <f>B143</f>
        <v>2</v>
      </c>
      <c r="F30" s="50">
        <f>B169</f>
        <v>3</v>
      </c>
      <c r="G30" s="51">
        <f>B195</f>
        <v>4</v>
      </c>
    </row>
    <row r="31" spans="1:7" ht="12.75" customHeight="1">
      <c r="A31" s="3" t="str">
        <f>"      "&amp;Labels!C43</f>
        <v xml:space="preserve">      Subtotal</v>
      </c>
      <c r="B31" s="48">
        <f>'(Other Computations)'!B53/'Open Position'!E33</f>
        <v>5</v>
      </c>
      <c r="C31" s="48">
        <f>'(Other Computations)'!C53/'Open Position'!E33</f>
        <v>3.7272727272727271</v>
      </c>
      <c r="D31" s="48">
        <f>'(Other Computations)'!D53/'Open Position'!E33</f>
        <v>3.6363636363636362</v>
      </c>
      <c r="E31" s="48">
        <f>'(Other Computations)'!E53/'Open Position'!E33</f>
        <v>2.7272727272727271</v>
      </c>
      <c r="F31" s="48">
        <f>'(Other Computations)'!F53/'Open Position'!E33</f>
        <v>3.7272727272727271</v>
      </c>
      <c r="G31" s="49">
        <f>'(Other Computations)'!G53/'Open Position'!E33</f>
        <v>3.4545454545454537</v>
      </c>
    </row>
    <row r="32" spans="1:7" ht="12.75" customHeight="1">
      <c r="A32" s="3" t="str">
        <f>"   "&amp;Labels!B47</f>
        <v xml:space="preserve">   Team Style</v>
      </c>
      <c r="B32" s="48"/>
      <c r="C32" s="48"/>
      <c r="D32" s="48"/>
      <c r="E32" s="48"/>
      <c r="F32" s="48"/>
      <c r="G32" s="49"/>
    </row>
    <row r="33" spans="1:7" ht="12.75" customHeight="1">
      <c r="A33" s="4" t="str">
        <f>"      "&amp;Labels!B48</f>
        <v xml:space="preserve">      Works well with Others</v>
      </c>
      <c r="B33" s="50">
        <f t="shared" ref="B33:B38" si="6">B67</f>
        <v>5</v>
      </c>
      <c r="C33" s="50">
        <f t="shared" ref="C33:C38" si="7">B93</f>
        <v>0</v>
      </c>
      <c r="D33" s="50">
        <f t="shared" ref="D33:D38" si="8">B119</f>
        <v>2</v>
      </c>
      <c r="E33" s="50">
        <f t="shared" ref="E33:E38" si="9">B145</f>
        <v>5</v>
      </c>
      <c r="F33" s="50">
        <f t="shared" ref="F33:F38" si="10">B171</f>
        <v>3</v>
      </c>
      <c r="G33" s="51">
        <f t="shared" ref="G33:G38" si="11">B197</f>
        <v>4</v>
      </c>
    </row>
    <row r="34" spans="1:7" ht="12.75" customHeight="1">
      <c r="A34" s="4" t="str">
        <f>"      "&amp;Labels!B49</f>
        <v xml:space="preserve">      Accepts Conflict of Ideas</v>
      </c>
      <c r="B34" s="50">
        <f t="shared" si="6"/>
        <v>5</v>
      </c>
      <c r="C34" s="50">
        <f t="shared" si="7"/>
        <v>0</v>
      </c>
      <c r="D34" s="50">
        <f t="shared" si="8"/>
        <v>4</v>
      </c>
      <c r="E34" s="50">
        <f t="shared" si="9"/>
        <v>3</v>
      </c>
      <c r="F34" s="50">
        <f t="shared" si="10"/>
        <v>5</v>
      </c>
      <c r="G34" s="51">
        <f t="shared" si="11"/>
        <v>4</v>
      </c>
    </row>
    <row r="35" spans="1:7" ht="12.75" customHeight="1">
      <c r="A35" s="4" t="str">
        <f>"      "&amp;Labels!B50</f>
        <v xml:space="preserve">      Manages Conflict of People</v>
      </c>
      <c r="B35" s="50">
        <f t="shared" si="6"/>
        <v>5</v>
      </c>
      <c r="C35" s="50">
        <f t="shared" si="7"/>
        <v>0</v>
      </c>
      <c r="D35" s="50">
        <f t="shared" si="8"/>
        <v>3</v>
      </c>
      <c r="E35" s="50">
        <f t="shared" si="9"/>
        <v>4</v>
      </c>
      <c r="F35" s="50">
        <f t="shared" si="10"/>
        <v>4</v>
      </c>
      <c r="G35" s="51">
        <f t="shared" si="11"/>
        <v>3</v>
      </c>
    </row>
    <row r="36" spans="1:7" ht="12.75" customHeight="1">
      <c r="A36" s="4" t="str">
        <f>"      "&amp;Labels!B51</f>
        <v xml:space="preserve">      Accepts Valid Criticism</v>
      </c>
      <c r="B36" s="50">
        <f t="shared" si="6"/>
        <v>5</v>
      </c>
      <c r="C36" s="50">
        <f t="shared" si="7"/>
        <v>0</v>
      </c>
      <c r="D36" s="50">
        <f t="shared" si="8"/>
        <v>3</v>
      </c>
      <c r="E36" s="50">
        <f t="shared" si="9"/>
        <v>3</v>
      </c>
      <c r="F36" s="50">
        <f t="shared" si="10"/>
        <v>3</v>
      </c>
      <c r="G36" s="51">
        <f t="shared" si="11"/>
        <v>4</v>
      </c>
    </row>
    <row r="37" spans="1:7" ht="12.75" customHeight="1">
      <c r="A37" s="4" t="str">
        <f>"      "&amp;Labels!B52</f>
        <v xml:space="preserve">      Forms Own Opinions</v>
      </c>
      <c r="B37" s="50">
        <f t="shared" si="6"/>
        <v>5</v>
      </c>
      <c r="C37" s="50">
        <f t="shared" si="7"/>
        <v>0</v>
      </c>
      <c r="D37" s="50">
        <f t="shared" si="8"/>
        <v>5</v>
      </c>
      <c r="E37" s="50">
        <f t="shared" si="9"/>
        <v>4</v>
      </c>
      <c r="F37" s="50">
        <f t="shared" si="10"/>
        <v>3</v>
      </c>
      <c r="G37" s="51">
        <f t="shared" si="11"/>
        <v>3</v>
      </c>
    </row>
    <row r="38" spans="1:7" ht="12.75" customHeight="1">
      <c r="A38" s="4" t="str">
        <f>"      "&amp;Labels!B53</f>
        <v xml:space="preserve">      Leadership</v>
      </c>
      <c r="B38" s="50">
        <f t="shared" si="6"/>
        <v>5</v>
      </c>
      <c r="C38" s="50">
        <f t="shared" si="7"/>
        <v>0</v>
      </c>
      <c r="D38" s="50">
        <f t="shared" si="8"/>
        <v>4</v>
      </c>
      <c r="E38" s="50">
        <f t="shared" si="9"/>
        <v>3</v>
      </c>
      <c r="F38" s="50">
        <f t="shared" si="10"/>
        <v>3</v>
      </c>
      <c r="G38" s="51">
        <f t="shared" si="11"/>
        <v>4</v>
      </c>
    </row>
    <row r="39" spans="1:7" ht="12.75" customHeight="1">
      <c r="A39" s="3" t="str">
        <f>"      "&amp;Labels!C47</f>
        <v xml:space="preserve">      Subtotal</v>
      </c>
      <c r="B39" s="48">
        <f>'(Other Computations)'!B61/'Open Position'!E41</f>
        <v>5.0000000000000009</v>
      </c>
      <c r="C39" s="48">
        <f>'(Other Computations)'!C61/'Open Position'!E41</f>
        <v>0</v>
      </c>
      <c r="D39" s="48">
        <f>'(Other Computations)'!D61/'Open Position'!E41</f>
        <v>3.2857142857142856</v>
      </c>
      <c r="E39" s="48">
        <f>'(Other Computations)'!E61/'Open Position'!E41</f>
        <v>3.7619047619047623</v>
      </c>
      <c r="F39" s="48">
        <f>'(Other Computations)'!F61/'Open Position'!E41</f>
        <v>3.4285714285714284</v>
      </c>
      <c r="G39" s="49">
        <f>'(Other Computations)'!G61/'Open Position'!E41</f>
        <v>3.714285714285714</v>
      </c>
    </row>
    <row r="40" spans="1:7" ht="12.75" customHeight="1">
      <c r="A40" s="3" t="str">
        <f>"   "&amp;Labels!B54</f>
        <v xml:space="preserve">   Basic Competencies</v>
      </c>
      <c r="B40" s="48"/>
      <c r="C40" s="48"/>
      <c r="D40" s="48"/>
      <c r="E40" s="48"/>
      <c r="F40" s="48"/>
      <c r="G40" s="49"/>
    </row>
    <row r="41" spans="1:7" ht="12.75" customHeight="1">
      <c r="A41" s="4" t="str">
        <f>"      "&amp;Labels!B55</f>
        <v xml:space="preserve">      Sense of Fairness</v>
      </c>
      <c r="B41" s="50">
        <f>B74</f>
        <v>5</v>
      </c>
      <c r="C41" s="50">
        <f>B100</f>
        <v>3</v>
      </c>
      <c r="D41" s="50">
        <f>B126</f>
        <v>5</v>
      </c>
      <c r="E41" s="50">
        <f>B152</f>
        <v>3</v>
      </c>
      <c r="F41" s="50">
        <f>B178</f>
        <v>2</v>
      </c>
      <c r="G41" s="51">
        <f>B204</f>
        <v>4</v>
      </c>
    </row>
    <row r="42" spans="1:7" ht="12.75" customHeight="1">
      <c r="A42" s="4" t="str">
        <f>"      "&amp;Labels!B56</f>
        <v xml:space="preserve">      Cognitive Ability</v>
      </c>
      <c r="B42" s="50">
        <f>B75</f>
        <v>5</v>
      </c>
      <c r="C42" s="50">
        <f>B101</f>
        <v>3</v>
      </c>
      <c r="D42" s="50">
        <f>B127</f>
        <v>6</v>
      </c>
      <c r="E42" s="50">
        <f>B153</f>
        <v>3</v>
      </c>
      <c r="F42" s="50">
        <f>B179</f>
        <v>3</v>
      </c>
      <c r="G42" s="51">
        <f>B205</f>
        <v>4</v>
      </c>
    </row>
    <row r="43" spans="1:7" ht="12.75" customHeight="1">
      <c r="A43" s="3" t="str">
        <f>"      "&amp;Labels!C54</f>
        <v xml:space="preserve">      Subtotal</v>
      </c>
      <c r="B43" s="48">
        <f>'(Other Computations)'!B65/'Open Position'!E45</f>
        <v>5</v>
      </c>
      <c r="C43" s="48">
        <f>'(Other Computations)'!C65/'Open Position'!E45</f>
        <v>3</v>
      </c>
      <c r="D43" s="48">
        <f>'(Other Computations)'!D65/'Open Position'!E45</f>
        <v>5.4444444444444438</v>
      </c>
      <c r="E43" s="48">
        <f>'(Other Computations)'!E65/'Open Position'!E45</f>
        <v>3</v>
      </c>
      <c r="F43" s="48">
        <f>'(Other Computations)'!F65/'Open Position'!E45</f>
        <v>2.4444444444444442</v>
      </c>
      <c r="G43" s="49">
        <f>'(Other Computations)'!G65/'Open Position'!E45</f>
        <v>3.9999999999999991</v>
      </c>
    </row>
    <row r="44" spans="1:7" ht="12.75" customHeight="1">
      <c r="A44" s="3" t="str">
        <f>"   "&amp;Labels!B57</f>
        <v xml:space="preserve">   Compensation</v>
      </c>
      <c r="B44" s="48">
        <f>B76</f>
        <v>6</v>
      </c>
      <c r="C44" s="48">
        <f>B102</f>
        <v>5</v>
      </c>
      <c r="D44" s="48">
        <f>B128</f>
        <v>3</v>
      </c>
      <c r="E44" s="48">
        <f>B154</f>
        <v>6</v>
      </c>
      <c r="F44" s="48">
        <f>B180</f>
        <v>4</v>
      </c>
      <c r="G44" s="49">
        <f>B206</f>
        <v>4</v>
      </c>
    </row>
    <row r="45" spans="1:7" ht="12.75" customHeight="1">
      <c r="A45" s="3" t="str">
        <f>"   "&amp;Labels!B58</f>
        <v xml:space="preserve">   Location</v>
      </c>
      <c r="B45" s="48">
        <f>B77</f>
        <v>5</v>
      </c>
      <c r="C45" s="48">
        <f>B103</f>
        <v>5</v>
      </c>
      <c r="D45" s="48">
        <f>B129</f>
        <v>5</v>
      </c>
      <c r="E45" s="48">
        <f>B155</f>
        <v>2</v>
      </c>
      <c r="F45" s="48">
        <f>B181</f>
        <v>4</v>
      </c>
      <c r="G45" s="49">
        <f>B207</f>
        <v>3</v>
      </c>
    </row>
    <row r="46" spans="1:7" ht="12.75" customHeight="1">
      <c r="A46" s="15" t="str">
        <f>"   "&amp;Labels!C33</f>
        <v xml:space="preserve">   Total</v>
      </c>
      <c r="B46" s="52">
        <f>'(Other Computations)'!B68/'Open Position'!E48</f>
        <v>5.2741935483870961</v>
      </c>
      <c r="C46" s="52">
        <f>'(Other Computations)'!C68/'Open Position'!E48</f>
        <v>2.387096774193548</v>
      </c>
      <c r="D46" s="52">
        <f>'(Other Computations)'!D68/'Open Position'!E48</f>
        <v>4.096774193548387</v>
      </c>
      <c r="E46" s="52">
        <f>'(Other Computations)'!E68/'Open Position'!E48</f>
        <v>3.8225806451612905</v>
      </c>
      <c r="F46" s="52">
        <f>'(Other Computations)'!F68/'Open Position'!E48</f>
        <v>3.387096774193548</v>
      </c>
      <c r="G46" s="53">
        <f>'(Other Computations)'!G68/'Open Position'!E48</f>
        <v>3.7903225806451606</v>
      </c>
    </row>
    <row r="49" spans="1:7" ht="12.75" customHeight="1">
      <c r="A49" s="140" t="str">
        <f>"Candidate Rating Inputs"</f>
        <v>Candidate Rating Inputs</v>
      </c>
      <c r="B49" s="140"/>
    </row>
    <row r="50" spans="1:7" ht="12.75" customHeight="1">
      <c r="A50" s="1" t="str">
        <f>" "</f>
        <v xml:space="preserve"> </v>
      </c>
    </row>
    <row r="51" spans="1:7" ht="12.75" customHeight="1">
      <c r="A51" s="2" t="str">
        <f>Labels!B8</f>
        <v>Ratings</v>
      </c>
      <c r="B51" s="54"/>
      <c r="F51" s="2" t="str">
        <f>Labels!B10</f>
        <v>Comments</v>
      </c>
      <c r="G51" s="54"/>
    </row>
    <row r="52" spans="1:7" ht="12.75" customHeight="1">
      <c r="A52" s="3" t="str">
        <f>"   "&amp;Labels!B26</f>
        <v xml:space="preserve">   Susan</v>
      </c>
      <c r="B52" s="55"/>
      <c r="F52" s="3" t="str">
        <f>"   "&amp;Labels!B26</f>
        <v xml:space="preserve">   Susan</v>
      </c>
      <c r="G52" s="55"/>
    </row>
    <row r="53" spans="1:7" ht="12.75" customHeight="1">
      <c r="A53" s="4" t="str">
        <f>"      "&amp;Labels!B34</f>
        <v xml:space="preserve">      Experience</v>
      </c>
      <c r="B53" s="56"/>
      <c r="F53" s="4" t="str">
        <f>"      "&amp;Labels!B34</f>
        <v xml:space="preserve">      Experience</v>
      </c>
      <c r="G53" s="56"/>
    </row>
    <row r="54" spans="1:7" ht="12.75" customHeight="1">
      <c r="A54" s="4" t="str">
        <f>"         "&amp;Labels!B35</f>
        <v xml:space="preserve">         Industry</v>
      </c>
      <c r="B54" s="57">
        <f>6</f>
        <v>6</v>
      </c>
      <c r="F54" s="4" t="str">
        <f>"         "&amp;Labels!B35</f>
        <v xml:space="preserve">         Industry</v>
      </c>
      <c r="G54" s="57" t="str">
        <f t="shared" ref="G54:G61" si="12">" "</f>
        <v xml:space="preserve"> </v>
      </c>
    </row>
    <row r="55" spans="1:7" ht="12.75" customHeight="1">
      <c r="A55" s="4" t="str">
        <f>"         "&amp;Labels!B36</f>
        <v xml:space="preserve">         Functional Focus</v>
      </c>
      <c r="B55" s="57">
        <f>6</f>
        <v>6</v>
      </c>
      <c r="F55" s="4" t="str">
        <f>"         "&amp;Labels!B36</f>
        <v xml:space="preserve">         Functional Focus</v>
      </c>
      <c r="G55" s="57" t="str">
        <f t="shared" si="12"/>
        <v xml:space="preserve"> </v>
      </c>
    </row>
    <row r="56" spans="1:7" ht="12.75" customHeight="1">
      <c r="A56" s="4" t="str">
        <f>"         "&amp;Labels!B37</f>
        <v xml:space="preserve">         Functional Breadth</v>
      </c>
      <c r="B56" s="57">
        <f>6</f>
        <v>6</v>
      </c>
      <c r="F56" s="4" t="str">
        <f>"         "&amp;Labels!B37</f>
        <v xml:space="preserve">         Functional Breadth</v>
      </c>
      <c r="G56" s="57" t="str">
        <f t="shared" si="12"/>
        <v xml:space="preserve"> </v>
      </c>
    </row>
    <row r="57" spans="1:7" ht="12.75" customHeight="1">
      <c r="A57" s="4" t="str">
        <f>"         "&amp;Labels!B38</f>
        <v xml:space="preserve">         Job Scope</v>
      </c>
      <c r="B57" s="57">
        <v>5</v>
      </c>
      <c r="F57" s="4" t="str">
        <f>"         "&amp;Labels!B38</f>
        <v xml:space="preserve">         Job Scope</v>
      </c>
      <c r="G57" s="57" t="str">
        <f t="shared" si="12"/>
        <v xml:space="preserve"> </v>
      </c>
    </row>
    <row r="58" spans="1:7" ht="12.75" customHeight="1">
      <c r="A58" s="4" t="str">
        <f>"         "&amp;Labels!B39</f>
        <v xml:space="preserve">         Job Progression</v>
      </c>
      <c r="B58" s="57">
        <v>4</v>
      </c>
      <c r="F58" s="4" t="str">
        <f>"         "&amp;Labels!B39</f>
        <v xml:space="preserve">         Job Progression</v>
      </c>
      <c r="G58" s="57" t="str">
        <f t="shared" si="12"/>
        <v xml:space="preserve"> </v>
      </c>
    </row>
    <row r="59" spans="1:7" ht="12.75" customHeight="1">
      <c r="A59" s="4" t="str">
        <f>"         "&amp;Labels!B40</f>
        <v xml:space="preserve">         Inside/Outside Candidate</v>
      </c>
      <c r="B59" s="57">
        <f>6</f>
        <v>6</v>
      </c>
      <c r="F59" s="4" t="str">
        <f>"         "&amp;Labels!B40</f>
        <v xml:space="preserve">         Inside/Outside Candidate</v>
      </c>
      <c r="G59" s="57" t="str">
        <f t="shared" si="12"/>
        <v xml:space="preserve"> </v>
      </c>
    </row>
    <row r="60" spans="1:7" ht="12.75" customHeight="1">
      <c r="A60" s="4" t="str">
        <f>"         "&amp;Labels!B41</f>
        <v xml:space="preserve">         Education - Professional</v>
      </c>
      <c r="B60" s="57">
        <f>6</f>
        <v>6</v>
      </c>
      <c r="F60" s="4" t="str">
        <f>"         "&amp;Labels!B41</f>
        <v xml:space="preserve">         Education - Professional</v>
      </c>
      <c r="G60" s="57" t="str">
        <f t="shared" si="12"/>
        <v xml:space="preserve"> </v>
      </c>
    </row>
    <row r="61" spans="1:7" ht="12.75" customHeight="1">
      <c r="A61" s="4" t="str">
        <f>"         "&amp;Labels!B42</f>
        <v xml:space="preserve">         Education - Breadth</v>
      </c>
      <c r="B61" s="57">
        <f>6</f>
        <v>6</v>
      </c>
      <c r="F61" s="4" t="str">
        <f>"         "&amp;Labels!B42</f>
        <v xml:space="preserve">         Education - Breadth</v>
      </c>
      <c r="G61" s="57" t="str">
        <f t="shared" si="12"/>
        <v xml:space="preserve"> </v>
      </c>
    </row>
    <row r="62" spans="1:7" ht="12.75" customHeight="1">
      <c r="A62" s="4" t="str">
        <f>"      "&amp;Labels!B43</f>
        <v xml:space="preserve">      Accomplishments</v>
      </c>
      <c r="B62" s="56"/>
      <c r="F62" s="4" t="str">
        <f>"      "&amp;Labels!B43</f>
        <v xml:space="preserve">      Accomplishments</v>
      </c>
      <c r="G62" s="56"/>
    </row>
    <row r="63" spans="1:7" ht="12.75" customHeight="1">
      <c r="A63" s="4" t="str">
        <f>"         "&amp;Labels!B44</f>
        <v xml:space="preserve">         Assigned Contributions</v>
      </c>
      <c r="B63" s="57">
        <f>5</f>
        <v>5</v>
      </c>
      <c r="F63" s="4" t="str">
        <f>"         "&amp;Labels!B44</f>
        <v xml:space="preserve">         Assigned Contributions</v>
      </c>
      <c r="G63" s="57" t="str">
        <f>" "</f>
        <v xml:space="preserve"> </v>
      </c>
    </row>
    <row r="64" spans="1:7" ht="12.75" customHeight="1">
      <c r="A64" s="4" t="str">
        <f>"         "&amp;Labels!B45</f>
        <v xml:space="preserve">         Original Contributions</v>
      </c>
      <c r="B64" s="57">
        <f>5</f>
        <v>5</v>
      </c>
      <c r="F64" s="4" t="str">
        <f>"         "&amp;Labels!B45</f>
        <v xml:space="preserve">         Original Contributions</v>
      </c>
      <c r="G64" s="57" t="str">
        <f>" "</f>
        <v xml:space="preserve"> </v>
      </c>
    </row>
    <row r="65" spans="1:7" ht="12.75" customHeight="1">
      <c r="A65" s="4" t="str">
        <f>"         "&amp;Labels!B46</f>
        <v xml:space="preserve">         Outstanding Contributions</v>
      </c>
      <c r="B65" s="57">
        <f>5</f>
        <v>5</v>
      </c>
      <c r="F65" s="4" t="str">
        <f>"         "&amp;Labels!B46</f>
        <v xml:space="preserve">         Outstanding Contributions</v>
      </c>
      <c r="G65" s="57" t="str">
        <f>" "</f>
        <v xml:space="preserve"> </v>
      </c>
    </row>
    <row r="66" spans="1:7" ht="12.75" customHeight="1">
      <c r="A66" s="4" t="str">
        <f>"      "&amp;Labels!B47</f>
        <v xml:space="preserve">      Team Style</v>
      </c>
      <c r="B66" s="56"/>
      <c r="F66" s="4" t="str">
        <f>"      "&amp;Labels!B47</f>
        <v xml:space="preserve">      Team Style</v>
      </c>
      <c r="G66" s="56"/>
    </row>
    <row r="67" spans="1:7" ht="12.75" customHeight="1">
      <c r="A67" s="4" t="str">
        <f>"         "&amp;Labels!B48</f>
        <v xml:space="preserve">         Works well with Others</v>
      </c>
      <c r="B67" s="57">
        <f>5</f>
        <v>5</v>
      </c>
      <c r="F67" s="4" t="str">
        <f>"         "&amp;Labels!B48</f>
        <v xml:space="preserve">         Works well with Others</v>
      </c>
      <c r="G67" s="57" t="str">
        <f t="shared" ref="G67:G72" si="13">" "</f>
        <v xml:space="preserve"> </v>
      </c>
    </row>
    <row r="68" spans="1:7" ht="12.75" customHeight="1">
      <c r="A68" s="4" t="str">
        <f>"         "&amp;Labels!B49</f>
        <v xml:space="preserve">         Accepts Conflict of Ideas</v>
      </c>
      <c r="B68" s="57">
        <f>5</f>
        <v>5</v>
      </c>
      <c r="F68" s="4" t="str">
        <f>"         "&amp;Labels!B49</f>
        <v xml:space="preserve">         Accepts Conflict of Ideas</v>
      </c>
      <c r="G68" s="57" t="str">
        <f t="shared" si="13"/>
        <v xml:space="preserve"> </v>
      </c>
    </row>
    <row r="69" spans="1:7" ht="12.75" customHeight="1">
      <c r="A69" s="4" t="str">
        <f>"         "&amp;Labels!B50</f>
        <v xml:space="preserve">         Manages Conflict of People</v>
      </c>
      <c r="B69" s="57">
        <f>5</f>
        <v>5</v>
      </c>
      <c r="F69" s="4" t="str">
        <f>"         "&amp;Labels!B50</f>
        <v xml:space="preserve">         Manages Conflict of People</v>
      </c>
      <c r="G69" s="57" t="str">
        <f t="shared" si="13"/>
        <v xml:space="preserve"> </v>
      </c>
    </row>
    <row r="70" spans="1:7" ht="12.75" customHeight="1">
      <c r="A70" s="4" t="str">
        <f>"         "&amp;Labels!B51</f>
        <v xml:space="preserve">         Accepts Valid Criticism</v>
      </c>
      <c r="B70" s="57">
        <f>5</f>
        <v>5</v>
      </c>
      <c r="F70" s="4" t="str">
        <f>"         "&amp;Labels!B51</f>
        <v xml:space="preserve">         Accepts Valid Criticism</v>
      </c>
      <c r="G70" s="57" t="str">
        <f t="shared" si="13"/>
        <v xml:space="preserve"> </v>
      </c>
    </row>
    <row r="71" spans="1:7" ht="12.75" customHeight="1">
      <c r="A71" s="4" t="str">
        <f>"         "&amp;Labels!B52</f>
        <v xml:space="preserve">         Forms Own Opinions</v>
      </c>
      <c r="B71" s="57">
        <f>5</f>
        <v>5</v>
      </c>
      <c r="F71" s="4" t="str">
        <f>"         "&amp;Labels!B52</f>
        <v xml:space="preserve">         Forms Own Opinions</v>
      </c>
      <c r="G71" s="57" t="str">
        <f t="shared" si="13"/>
        <v xml:space="preserve"> </v>
      </c>
    </row>
    <row r="72" spans="1:7" ht="12.75" customHeight="1">
      <c r="A72" s="4" t="str">
        <f>"         "&amp;Labels!B53</f>
        <v xml:space="preserve">         Leadership</v>
      </c>
      <c r="B72" s="57">
        <f>5</f>
        <v>5</v>
      </c>
      <c r="F72" s="4" t="str">
        <f>"         "&amp;Labels!B53</f>
        <v xml:space="preserve">         Leadership</v>
      </c>
      <c r="G72" s="57" t="str">
        <f t="shared" si="13"/>
        <v xml:space="preserve"> </v>
      </c>
    </row>
    <row r="73" spans="1:7" ht="12.75" customHeight="1">
      <c r="A73" s="4" t="str">
        <f>"      "&amp;Labels!B54</f>
        <v xml:space="preserve">      Basic Competencies</v>
      </c>
      <c r="B73" s="56"/>
      <c r="F73" s="4" t="str">
        <f>"      "&amp;Labels!B54</f>
        <v xml:space="preserve">      Basic Competencies</v>
      </c>
      <c r="G73" s="56"/>
    </row>
    <row r="74" spans="1:7" ht="12.75" customHeight="1">
      <c r="A74" s="4" t="str">
        <f>"         "&amp;Labels!B55</f>
        <v xml:space="preserve">         Sense of Fairness</v>
      </c>
      <c r="B74" s="57">
        <f>5</f>
        <v>5</v>
      </c>
      <c r="F74" s="4" t="str">
        <f>"         "&amp;Labels!B55</f>
        <v xml:space="preserve">         Sense of Fairness</v>
      </c>
      <c r="G74" s="57" t="str">
        <f>" "</f>
        <v xml:space="preserve"> </v>
      </c>
    </row>
    <row r="75" spans="1:7" ht="12.75" customHeight="1">
      <c r="A75" s="4" t="str">
        <f>"         "&amp;Labels!B56</f>
        <v xml:space="preserve">         Cognitive Ability</v>
      </c>
      <c r="B75" s="57">
        <f>5</f>
        <v>5</v>
      </c>
      <c r="F75" s="4" t="str">
        <f>"         "&amp;Labels!B56</f>
        <v xml:space="preserve">         Cognitive Ability</v>
      </c>
      <c r="G75" s="57" t="str">
        <f>" "</f>
        <v xml:space="preserve"> </v>
      </c>
    </row>
    <row r="76" spans="1:7" ht="12.75" customHeight="1">
      <c r="A76" s="4" t="str">
        <f>"      "&amp;Labels!B57</f>
        <v xml:space="preserve">      Compensation</v>
      </c>
      <c r="B76" s="58">
        <v>6</v>
      </c>
      <c r="F76" s="4" t="str">
        <f>"      "&amp;Labels!B57</f>
        <v xml:space="preserve">      Compensation</v>
      </c>
      <c r="G76" s="58" t="str">
        <f>" "</f>
        <v xml:space="preserve"> </v>
      </c>
    </row>
    <row r="77" spans="1:7" ht="12.75" customHeight="1">
      <c r="A77" s="4" t="str">
        <f>"      "&amp;Labels!B58</f>
        <v xml:space="preserve">      Location</v>
      </c>
      <c r="B77" s="58">
        <v>5</v>
      </c>
      <c r="F77" s="4" t="str">
        <f>"      "&amp;Labels!B58</f>
        <v xml:space="preserve">      Location</v>
      </c>
      <c r="G77" s="58" t="str">
        <f>" "</f>
        <v xml:space="preserve"> </v>
      </c>
    </row>
    <row r="78" spans="1:7" ht="12.75" customHeight="1">
      <c r="A78" s="3" t="str">
        <f>"   "&amp;Labels!B27</f>
        <v xml:space="preserve">   Tom</v>
      </c>
      <c r="B78" s="55"/>
      <c r="F78" s="3" t="str">
        <f>"   "&amp;Labels!B27</f>
        <v xml:space="preserve">   Tom</v>
      </c>
      <c r="G78" s="55"/>
    </row>
    <row r="79" spans="1:7" ht="12.75" customHeight="1">
      <c r="A79" s="4" t="str">
        <f>"      "&amp;Labels!B34</f>
        <v xml:space="preserve">      Experience</v>
      </c>
      <c r="B79" s="56"/>
      <c r="F79" s="4" t="str">
        <f>"      "&amp;Labels!B34</f>
        <v xml:space="preserve">      Experience</v>
      </c>
      <c r="G79" s="56"/>
    </row>
    <row r="80" spans="1:7" ht="12.75" customHeight="1">
      <c r="A80" s="4" t="str">
        <f>"         "&amp;Labels!B35</f>
        <v xml:space="preserve">         Industry</v>
      </c>
      <c r="B80" s="57">
        <f>3</f>
        <v>3</v>
      </c>
      <c r="F80" s="4" t="str">
        <f>"         "&amp;Labels!B35</f>
        <v xml:space="preserve">         Industry</v>
      </c>
      <c r="G80" s="57" t="str">
        <f t="shared" ref="G80:G87" si="14">" "</f>
        <v xml:space="preserve"> </v>
      </c>
    </row>
    <row r="81" spans="1:7" ht="12.75" customHeight="1">
      <c r="A81" s="4" t="str">
        <f>"         "&amp;Labels!B36</f>
        <v xml:space="preserve">         Functional Focus</v>
      </c>
      <c r="B81" s="57">
        <f>3</f>
        <v>3</v>
      </c>
      <c r="F81" s="4" t="str">
        <f>"         "&amp;Labels!B36</f>
        <v xml:space="preserve">         Functional Focus</v>
      </c>
      <c r="G81" s="57" t="str">
        <f t="shared" si="14"/>
        <v xml:space="preserve"> </v>
      </c>
    </row>
    <row r="82" spans="1:7" ht="12.75" customHeight="1">
      <c r="A82" s="4" t="str">
        <f>"         "&amp;Labels!B37</f>
        <v xml:space="preserve">         Functional Breadth</v>
      </c>
      <c r="B82" s="57">
        <f>3</f>
        <v>3</v>
      </c>
      <c r="F82" s="4" t="str">
        <f>"         "&amp;Labels!B37</f>
        <v xml:space="preserve">         Functional Breadth</v>
      </c>
      <c r="G82" s="57" t="str">
        <f t="shared" si="14"/>
        <v xml:space="preserve"> </v>
      </c>
    </row>
    <row r="83" spans="1:7" ht="12.75" customHeight="1">
      <c r="A83" s="4" t="str">
        <f>"         "&amp;Labels!B38</f>
        <v xml:space="preserve">         Job Scope</v>
      </c>
      <c r="B83" s="57">
        <v>2</v>
      </c>
      <c r="F83" s="4" t="str">
        <f>"         "&amp;Labels!B38</f>
        <v xml:space="preserve">         Job Scope</v>
      </c>
      <c r="G83" s="57" t="str">
        <f t="shared" si="14"/>
        <v xml:space="preserve"> </v>
      </c>
    </row>
    <row r="84" spans="1:7" ht="12.75" customHeight="1">
      <c r="A84" s="4" t="str">
        <f>"         "&amp;Labels!B39</f>
        <v xml:space="preserve">         Job Progression</v>
      </c>
      <c r="B84" s="57">
        <v>2</v>
      </c>
      <c r="F84" s="4" t="str">
        <f>"         "&amp;Labels!B39</f>
        <v xml:space="preserve">         Job Progression</v>
      </c>
      <c r="G84" s="57" t="str">
        <f t="shared" si="14"/>
        <v xml:space="preserve"> </v>
      </c>
    </row>
    <row r="85" spans="1:7" ht="12.75" customHeight="1">
      <c r="A85" s="4" t="str">
        <f>"         "&amp;Labels!B40</f>
        <v xml:space="preserve">         Inside/Outside Candidate</v>
      </c>
      <c r="B85" s="57">
        <f>3</f>
        <v>3</v>
      </c>
      <c r="F85" s="4" t="str">
        <f>"         "&amp;Labels!B40</f>
        <v xml:space="preserve">         Inside/Outside Candidate</v>
      </c>
      <c r="G85" s="57" t="str">
        <f t="shared" si="14"/>
        <v xml:space="preserve"> </v>
      </c>
    </row>
    <row r="86" spans="1:7" ht="12.75" customHeight="1">
      <c r="A86" s="4" t="str">
        <f>"         "&amp;Labels!B41</f>
        <v xml:space="preserve">         Education - Professional</v>
      </c>
      <c r="B86" s="57">
        <f>3</f>
        <v>3</v>
      </c>
      <c r="F86" s="4" t="str">
        <f>"         "&amp;Labels!B41</f>
        <v xml:space="preserve">         Education - Professional</v>
      </c>
      <c r="G86" s="57" t="str">
        <f t="shared" si="14"/>
        <v xml:space="preserve"> </v>
      </c>
    </row>
    <row r="87" spans="1:7" ht="12.75" customHeight="1">
      <c r="A87" s="4" t="str">
        <f>"         "&amp;Labels!B42</f>
        <v xml:space="preserve">         Education - Breadth</v>
      </c>
      <c r="B87" s="57">
        <f>3</f>
        <v>3</v>
      </c>
      <c r="F87" s="4" t="str">
        <f>"         "&amp;Labels!B42</f>
        <v xml:space="preserve">         Education - Breadth</v>
      </c>
      <c r="G87" s="57" t="str">
        <f t="shared" si="14"/>
        <v xml:space="preserve"> </v>
      </c>
    </row>
    <row r="88" spans="1:7" ht="12.75" customHeight="1">
      <c r="A88" s="4" t="str">
        <f>"      "&amp;Labels!B43</f>
        <v xml:space="preserve">      Accomplishments</v>
      </c>
      <c r="B88" s="56"/>
      <c r="F88" s="4" t="str">
        <f>"      "&amp;Labels!B43</f>
        <v xml:space="preserve">      Accomplishments</v>
      </c>
      <c r="G88" s="56"/>
    </row>
    <row r="89" spans="1:7" ht="12.75" customHeight="1">
      <c r="A89" s="4" t="str">
        <f>"         "&amp;Labels!B44</f>
        <v xml:space="preserve">         Assigned Contributions</v>
      </c>
      <c r="B89" s="57">
        <f>4</f>
        <v>4</v>
      </c>
      <c r="F89" s="4" t="str">
        <f>"         "&amp;Labels!B44</f>
        <v xml:space="preserve">         Assigned Contributions</v>
      </c>
      <c r="G89" s="57" t="str">
        <f>" "</f>
        <v xml:space="preserve"> </v>
      </c>
    </row>
    <row r="90" spans="1:7" ht="12.75" customHeight="1">
      <c r="A90" s="4" t="str">
        <f>"         "&amp;Labels!B45</f>
        <v xml:space="preserve">         Original Contributions</v>
      </c>
      <c r="B90" s="57">
        <v>5</v>
      </c>
      <c r="F90" s="4" t="str">
        <f>"         "&amp;Labels!B45</f>
        <v xml:space="preserve">         Original Contributions</v>
      </c>
      <c r="G90" s="57" t="str">
        <f>" "</f>
        <v xml:space="preserve"> </v>
      </c>
    </row>
    <row r="91" spans="1:7" ht="12.75" customHeight="1">
      <c r="A91" s="4" t="str">
        <f>"         "&amp;Labels!B46</f>
        <v xml:space="preserve">         Outstanding Contributions</v>
      </c>
      <c r="B91" s="57">
        <v>3</v>
      </c>
      <c r="F91" s="4" t="str">
        <f>"         "&amp;Labels!B46</f>
        <v xml:space="preserve">         Outstanding Contributions</v>
      </c>
      <c r="G91" s="57" t="str">
        <f>" "</f>
        <v xml:space="preserve"> </v>
      </c>
    </row>
    <row r="92" spans="1:7" ht="12.75" customHeight="1">
      <c r="A92" s="4" t="str">
        <f>"      "&amp;Labels!B47</f>
        <v xml:space="preserve">      Team Style</v>
      </c>
      <c r="B92" s="56"/>
      <c r="F92" s="4" t="str">
        <f>"      "&amp;Labels!B47</f>
        <v xml:space="preserve">      Team Style</v>
      </c>
      <c r="G92" s="56"/>
    </row>
    <row r="93" spans="1:7" ht="12.75" customHeight="1">
      <c r="A93" s="4" t="str">
        <f>"         "&amp;Labels!B48</f>
        <v xml:space="preserve">         Works well with Others</v>
      </c>
      <c r="B93" s="57">
        <f>0</f>
        <v>0</v>
      </c>
      <c r="F93" s="4" t="str">
        <f>"         "&amp;Labels!B48</f>
        <v xml:space="preserve">         Works well with Others</v>
      </c>
      <c r="G93" s="57" t="str">
        <f t="shared" ref="G93:G98" si="15">" "</f>
        <v xml:space="preserve"> </v>
      </c>
    </row>
    <row r="94" spans="1:7" ht="12.75" customHeight="1">
      <c r="A94" s="4" t="str">
        <f>"         "&amp;Labels!B49</f>
        <v xml:space="preserve">         Accepts Conflict of Ideas</v>
      </c>
      <c r="B94" s="57">
        <f>0</f>
        <v>0</v>
      </c>
      <c r="F94" s="4" t="str">
        <f>"         "&amp;Labels!B49</f>
        <v xml:space="preserve">         Accepts Conflict of Ideas</v>
      </c>
      <c r="G94" s="57" t="str">
        <f t="shared" si="15"/>
        <v xml:space="preserve"> </v>
      </c>
    </row>
    <row r="95" spans="1:7" ht="12.75" customHeight="1">
      <c r="A95" s="4" t="str">
        <f>"         "&amp;Labels!B50</f>
        <v xml:space="preserve">         Manages Conflict of People</v>
      </c>
      <c r="B95" s="57">
        <f>0</f>
        <v>0</v>
      </c>
      <c r="F95" s="4" t="str">
        <f>"         "&amp;Labels!B50</f>
        <v xml:space="preserve">         Manages Conflict of People</v>
      </c>
      <c r="G95" s="57" t="str">
        <f t="shared" si="15"/>
        <v xml:space="preserve"> </v>
      </c>
    </row>
    <row r="96" spans="1:7" ht="12.75" customHeight="1">
      <c r="A96" s="4" t="str">
        <f>"         "&amp;Labels!B51</f>
        <v xml:space="preserve">         Accepts Valid Criticism</v>
      </c>
      <c r="B96" s="57">
        <f>0</f>
        <v>0</v>
      </c>
      <c r="F96" s="4" t="str">
        <f>"         "&amp;Labels!B51</f>
        <v xml:space="preserve">         Accepts Valid Criticism</v>
      </c>
      <c r="G96" s="57" t="str">
        <f t="shared" si="15"/>
        <v xml:space="preserve"> </v>
      </c>
    </row>
    <row r="97" spans="1:7" ht="12.75" customHeight="1">
      <c r="A97" s="4" t="str">
        <f>"         "&amp;Labels!B52</f>
        <v xml:space="preserve">         Forms Own Opinions</v>
      </c>
      <c r="B97" s="57">
        <f>0</f>
        <v>0</v>
      </c>
      <c r="F97" s="4" t="str">
        <f>"         "&amp;Labels!B52</f>
        <v xml:space="preserve">         Forms Own Opinions</v>
      </c>
      <c r="G97" s="57" t="str">
        <f t="shared" si="15"/>
        <v xml:space="preserve"> </v>
      </c>
    </row>
    <row r="98" spans="1:7" ht="12.75" customHeight="1">
      <c r="A98" s="4" t="str">
        <f>"         "&amp;Labels!B53</f>
        <v xml:space="preserve">         Leadership</v>
      </c>
      <c r="B98" s="57">
        <f>0</f>
        <v>0</v>
      </c>
      <c r="F98" s="4" t="str">
        <f>"         "&amp;Labels!B53</f>
        <v xml:space="preserve">         Leadership</v>
      </c>
      <c r="G98" s="57" t="str">
        <f t="shared" si="15"/>
        <v xml:space="preserve"> </v>
      </c>
    </row>
    <row r="99" spans="1:7" ht="12.75" customHeight="1">
      <c r="A99" s="4" t="str">
        <f>"      "&amp;Labels!B54</f>
        <v xml:space="preserve">      Basic Competencies</v>
      </c>
      <c r="B99" s="56"/>
      <c r="F99" s="4" t="str">
        <f>"      "&amp;Labels!B54</f>
        <v xml:space="preserve">      Basic Competencies</v>
      </c>
      <c r="G99" s="56"/>
    </row>
    <row r="100" spans="1:7" ht="12.75" customHeight="1">
      <c r="A100" s="4" t="str">
        <f>"         "&amp;Labels!B55</f>
        <v xml:space="preserve">         Sense of Fairness</v>
      </c>
      <c r="B100" s="57">
        <v>3</v>
      </c>
      <c r="F100" s="4" t="str">
        <f>"         "&amp;Labels!B55</f>
        <v xml:space="preserve">         Sense of Fairness</v>
      </c>
      <c r="G100" s="57" t="str">
        <f>" "</f>
        <v xml:space="preserve"> </v>
      </c>
    </row>
    <row r="101" spans="1:7" ht="12.75" customHeight="1">
      <c r="A101" s="4" t="str">
        <f>"         "&amp;Labels!B56</f>
        <v xml:space="preserve">         Cognitive Ability</v>
      </c>
      <c r="B101" s="57">
        <v>3</v>
      </c>
      <c r="F101" s="4" t="str">
        <f>"         "&amp;Labels!B56</f>
        <v xml:space="preserve">         Cognitive Ability</v>
      </c>
      <c r="G101" s="57" t="str">
        <f>" "</f>
        <v xml:space="preserve"> </v>
      </c>
    </row>
    <row r="102" spans="1:7" ht="12.75" customHeight="1">
      <c r="A102" s="4" t="str">
        <f>"      "&amp;Labels!B57</f>
        <v xml:space="preserve">      Compensation</v>
      </c>
      <c r="B102" s="58">
        <v>5</v>
      </c>
      <c r="F102" s="4" t="str">
        <f>"      "&amp;Labels!B57</f>
        <v xml:space="preserve">      Compensation</v>
      </c>
      <c r="G102" s="58" t="str">
        <f>" "</f>
        <v xml:space="preserve"> </v>
      </c>
    </row>
    <row r="103" spans="1:7" ht="12.75" customHeight="1">
      <c r="A103" s="4" t="str">
        <f>"      "&amp;Labels!B58</f>
        <v xml:space="preserve">      Location</v>
      </c>
      <c r="B103" s="58">
        <v>5</v>
      </c>
      <c r="F103" s="4" t="str">
        <f>"      "&amp;Labels!B58</f>
        <v xml:space="preserve">      Location</v>
      </c>
      <c r="G103" s="58" t="str">
        <f>" "</f>
        <v xml:space="preserve"> </v>
      </c>
    </row>
    <row r="104" spans="1:7" ht="12.75" customHeight="1">
      <c r="A104" s="3" t="str">
        <f>"   "&amp;Labels!B28</f>
        <v xml:space="preserve">   Karen</v>
      </c>
      <c r="B104" s="55"/>
      <c r="F104" s="3" t="str">
        <f>"   "&amp;Labels!B28</f>
        <v xml:space="preserve">   Karen</v>
      </c>
      <c r="G104" s="55"/>
    </row>
    <row r="105" spans="1:7" ht="12.75" customHeight="1">
      <c r="A105" s="4" t="str">
        <f>"      "&amp;Labels!B34</f>
        <v xml:space="preserve">      Experience</v>
      </c>
      <c r="B105" s="56"/>
      <c r="F105" s="4" t="str">
        <f>"      "&amp;Labels!B34</f>
        <v xml:space="preserve">      Experience</v>
      </c>
      <c r="G105" s="56"/>
    </row>
    <row r="106" spans="1:7" ht="12.75" customHeight="1">
      <c r="A106" s="4" t="str">
        <f>"         "&amp;Labels!B35</f>
        <v xml:space="preserve">         Industry</v>
      </c>
      <c r="B106" s="57">
        <f>5</f>
        <v>5</v>
      </c>
      <c r="F106" s="4" t="str">
        <f>"         "&amp;Labels!B35</f>
        <v xml:space="preserve">         Industry</v>
      </c>
      <c r="G106" s="57" t="str">
        <f t="shared" ref="G106:G113" si="16">" "</f>
        <v xml:space="preserve"> </v>
      </c>
    </row>
    <row r="107" spans="1:7" ht="12.75" customHeight="1">
      <c r="A107" s="4" t="str">
        <f>"         "&amp;Labels!B36</f>
        <v xml:space="preserve">         Functional Focus</v>
      </c>
      <c r="B107" s="57">
        <f>5</f>
        <v>5</v>
      </c>
      <c r="F107" s="4" t="str">
        <f>"         "&amp;Labels!B36</f>
        <v xml:space="preserve">         Functional Focus</v>
      </c>
      <c r="G107" s="57" t="str">
        <f t="shared" si="16"/>
        <v xml:space="preserve"> </v>
      </c>
    </row>
    <row r="108" spans="1:7" ht="12.75" customHeight="1">
      <c r="A108" s="4" t="str">
        <f>"         "&amp;Labels!B37</f>
        <v xml:space="preserve">         Functional Breadth</v>
      </c>
      <c r="B108" s="57">
        <f>5</f>
        <v>5</v>
      </c>
      <c r="F108" s="4" t="str">
        <f>"         "&amp;Labels!B37</f>
        <v xml:space="preserve">         Functional Breadth</v>
      </c>
      <c r="G108" s="57" t="str">
        <f t="shared" si="16"/>
        <v xml:space="preserve"> </v>
      </c>
    </row>
    <row r="109" spans="1:7" ht="12.75" customHeight="1">
      <c r="A109" s="4" t="str">
        <f>"         "&amp;Labels!B38</f>
        <v xml:space="preserve">         Job Scope</v>
      </c>
      <c r="B109" s="57">
        <v>8</v>
      </c>
      <c r="F109" s="4" t="str">
        <f>"         "&amp;Labels!B38</f>
        <v xml:space="preserve">         Job Scope</v>
      </c>
      <c r="G109" s="57" t="str">
        <f t="shared" si="16"/>
        <v xml:space="preserve"> </v>
      </c>
    </row>
    <row r="110" spans="1:7" ht="12.75" customHeight="1">
      <c r="A110" s="4" t="str">
        <f>"         "&amp;Labels!B39</f>
        <v xml:space="preserve">         Job Progression</v>
      </c>
      <c r="B110" s="57">
        <v>8</v>
      </c>
      <c r="F110" s="4" t="str">
        <f>"         "&amp;Labels!B39</f>
        <v xml:space="preserve">         Job Progression</v>
      </c>
      <c r="G110" s="57" t="str">
        <f t="shared" si="16"/>
        <v xml:space="preserve"> </v>
      </c>
    </row>
    <row r="111" spans="1:7" ht="12.75" customHeight="1">
      <c r="A111" s="4" t="str">
        <f>"         "&amp;Labels!B40</f>
        <v xml:space="preserve">         Inside/Outside Candidate</v>
      </c>
      <c r="B111" s="57">
        <f>5</f>
        <v>5</v>
      </c>
      <c r="F111" s="4" t="str">
        <f>"         "&amp;Labels!B40</f>
        <v xml:space="preserve">         Inside/Outside Candidate</v>
      </c>
      <c r="G111" s="57" t="str">
        <f t="shared" si="16"/>
        <v xml:space="preserve"> </v>
      </c>
    </row>
    <row r="112" spans="1:7" ht="12.75" customHeight="1">
      <c r="A112" s="4" t="str">
        <f>"         "&amp;Labels!B41</f>
        <v xml:space="preserve">         Education - Professional</v>
      </c>
      <c r="B112" s="57">
        <f>5</f>
        <v>5</v>
      </c>
      <c r="F112" s="4" t="str">
        <f>"         "&amp;Labels!B41</f>
        <v xml:space="preserve">         Education - Professional</v>
      </c>
      <c r="G112" s="57" t="str">
        <f t="shared" si="16"/>
        <v xml:space="preserve"> </v>
      </c>
    </row>
    <row r="113" spans="1:7" ht="12.75" customHeight="1">
      <c r="A113" s="4" t="str">
        <f>"         "&amp;Labels!B42</f>
        <v xml:space="preserve">         Education - Breadth</v>
      </c>
      <c r="B113" s="57">
        <f>5</f>
        <v>5</v>
      </c>
      <c r="F113" s="4" t="str">
        <f>"         "&amp;Labels!B42</f>
        <v xml:space="preserve">         Education - Breadth</v>
      </c>
      <c r="G113" s="57" t="str">
        <f t="shared" si="16"/>
        <v xml:space="preserve"> </v>
      </c>
    </row>
    <row r="114" spans="1:7" ht="12.75" customHeight="1">
      <c r="A114" s="4" t="str">
        <f>"      "&amp;Labels!B43</f>
        <v xml:space="preserve">      Accomplishments</v>
      </c>
      <c r="B114" s="56"/>
      <c r="F114" s="4" t="str">
        <f>"      "&amp;Labels!B43</f>
        <v xml:space="preserve">      Accomplishments</v>
      </c>
      <c r="G114" s="56"/>
    </row>
    <row r="115" spans="1:7" ht="12.75" customHeight="1">
      <c r="A115" s="4" t="str">
        <f>"         "&amp;Labels!B44</f>
        <v xml:space="preserve">         Assigned Contributions</v>
      </c>
      <c r="B115" s="57">
        <v>2</v>
      </c>
      <c r="F115" s="4" t="str">
        <f>"         "&amp;Labels!B44</f>
        <v xml:space="preserve">         Assigned Contributions</v>
      </c>
      <c r="G115" s="57" t="str">
        <f>" "</f>
        <v xml:space="preserve"> </v>
      </c>
    </row>
    <row r="116" spans="1:7" ht="12.75" customHeight="1">
      <c r="A116" s="4" t="str">
        <f>"         "&amp;Labels!B45</f>
        <v xml:space="preserve">         Original Contributions</v>
      </c>
      <c r="B116" s="57">
        <v>6</v>
      </c>
      <c r="F116" s="4" t="str">
        <f>"         "&amp;Labels!B45</f>
        <v xml:space="preserve">         Original Contributions</v>
      </c>
      <c r="G116" s="57" t="str">
        <f>" "</f>
        <v xml:space="preserve"> </v>
      </c>
    </row>
    <row r="117" spans="1:7" ht="12.75" customHeight="1">
      <c r="A117" s="4" t="str">
        <f>"         "&amp;Labels!B46</f>
        <v xml:space="preserve">         Outstanding Contributions</v>
      </c>
      <c r="B117" s="57">
        <f>4</f>
        <v>4</v>
      </c>
      <c r="F117" s="4" t="str">
        <f>"         "&amp;Labels!B46</f>
        <v xml:space="preserve">         Outstanding Contributions</v>
      </c>
      <c r="G117" s="57" t="str">
        <f>" "</f>
        <v xml:space="preserve"> </v>
      </c>
    </row>
    <row r="118" spans="1:7" ht="12.75" customHeight="1">
      <c r="A118" s="4" t="str">
        <f>"      "&amp;Labels!B47</f>
        <v xml:space="preserve">      Team Style</v>
      </c>
      <c r="B118" s="56"/>
      <c r="F118" s="4" t="str">
        <f>"      "&amp;Labels!B47</f>
        <v xml:space="preserve">      Team Style</v>
      </c>
      <c r="G118" s="56"/>
    </row>
    <row r="119" spans="1:7" ht="12.75" customHeight="1">
      <c r="A119" s="4" t="str">
        <f>"         "&amp;Labels!B48</f>
        <v xml:space="preserve">         Works well with Others</v>
      </c>
      <c r="B119" s="57">
        <v>2</v>
      </c>
      <c r="F119" s="4" t="str">
        <f>"         "&amp;Labels!B48</f>
        <v xml:space="preserve">         Works well with Others</v>
      </c>
      <c r="G119" s="57" t="str">
        <f t="shared" ref="G119:G124" si="17">" "</f>
        <v xml:space="preserve"> </v>
      </c>
    </row>
    <row r="120" spans="1:7" ht="12.75" customHeight="1">
      <c r="A120" s="4" t="str">
        <f>"         "&amp;Labels!B49</f>
        <v xml:space="preserve">         Accepts Conflict of Ideas</v>
      </c>
      <c r="B120" s="57">
        <v>4</v>
      </c>
      <c r="F120" s="4" t="str">
        <f>"         "&amp;Labels!B49</f>
        <v xml:space="preserve">         Accepts Conflict of Ideas</v>
      </c>
      <c r="G120" s="57" t="str">
        <f t="shared" si="17"/>
        <v xml:space="preserve"> </v>
      </c>
    </row>
    <row r="121" spans="1:7" ht="12.75" customHeight="1">
      <c r="A121" s="4" t="str">
        <f>"         "&amp;Labels!B50</f>
        <v xml:space="preserve">         Manages Conflict of People</v>
      </c>
      <c r="B121" s="57">
        <f>3</f>
        <v>3</v>
      </c>
      <c r="F121" s="4" t="str">
        <f>"         "&amp;Labels!B50</f>
        <v xml:space="preserve">         Manages Conflict of People</v>
      </c>
      <c r="G121" s="57" t="str">
        <f t="shared" si="17"/>
        <v xml:space="preserve"> </v>
      </c>
    </row>
    <row r="122" spans="1:7" ht="12.75" customHeight="1">
      <c r="A122" s="4" t="str">
        <f>"         "&amp;Labels!B51</f>
        <v xml:space="preserve">         Accepts Valid Criticism</v>
      </c>
      <c r="B122" s="57">
        <f>3</f>
        <v>3</v>
      </c>
      <c r="F122" s="4" t="str">
        <f>"         "&amp;Labels!B51</f>
        <v xml:space="preserve">         Accepts Valid Criticism</v>
      </c>
      <c r="G122" s="57" t="str">
        <f t="shared" si="17"/>
        <v xml:space="preserve"> </v>
      </c>
    </row>
    <row r="123" spans="1:7" ht="12.75" customHeight="1">
      <c r="A123" s="4" t="str">
        <f>"         "&amp;Labels!B52</f>
        <v xml:space="preserve">         Forms Own Opinions</v>
      </c>
      <c r="B123" s="57">
        <v>5</v>
      </c>
      <c r="F123" s="4" t="str">
        <f>"         "&amp;Labels!B52</f>
        <v xml:space="preserve">         Forms Own Opinions</v>
      </c>
      <c r="G123" s="57" t="str">
        <f t="shared" si="17"/>
        <v xml:space="preserve"> </v>
      </c>
    </row>
    <row r="124" spans="1:7" ht="12.75" customHeight="1">
      <c r="A124" s="4" t="str">
        <f>"         "&amp;Labels!B53</f>
        <v xml:space="preserve">         Leadership</v>
      </c>
      <c r="B124" s="57">
        <v>4</v>
      </c>
      <c r="F124" s="4" t="str">
        <f>"         "&amp;Labels!B53</f>
        <v xml:space="preserve">         Leadership</v>
      </c>
      <c r="G124" s="57" t="str">
        <f t="shared" si="17"/>
        <v xml:space="preserve"> </v>
      </c>
    </row>
    <row r="125" spans="1:7" ht="12.75" customHeight="1">
      <c r="A125" s="4" t="str">
        <f>"      "&amp;Labels!B54</f>
        <v xml:space="preserve">      Basic Competencies</v>
      </c>
      <c r="B125" s="56"/>
      <c r="F125" s="4" t="str">
        <f>"      "&amp;Labels!B54</f>
        <v xml:space="preserve">      Basic Competencies</v>
      </c>
      <c r="G125" s="56"/>
    </row>
    <row r="126" spans="1:7" ht="12.75" customHeight="1">
      <c r="A126" s="4" t="str">
        <f>"         "&amp;Labels!B55</f>
        <v xml:space="preserve">         Sense of Fairness</v>
      </c>
      <c r="B126" s="57">
        <v>5</v>
      </c>
      <c r="F126" s="4" t="str">
        <f>"         "&amp;Labels!B55</f>
        <v xml:space="preserve">         Sense of Fairness</v>
      </c>
      <c r="G126" s="57" t="str">
        <f>" "</f>
        <v xml:space="preserve"> </v>
      </c>
    </row>
    <row r="127" spans="1:7" ht="12.75" customHeight="1">
      <c r="A127" s="4" t="str">
        <f>"         "&amp;Labels!B56</f>
        <v xml:space="preserve">         Cognitive Ability</v>
      </c>
      <c r="B127" s="57">
        <v>6</v>
      </c>
      <c r="F127" s="4" t="str">
        <f>"         "&amp;Labels!B56</f>
        <v xml:space="preserve">         Cognitive Ability</v>
      </c>
      <c r="G127" s="57" t="str">
        <f>" "</f>
        <v xml:space="preserve"> </v>
      </c>
    </row>
    <row r="128" spans="1:7" ht="12.75" customHeight="1">
      <c r="A128" s="4" t="str">
        <f>"      "&amp;Labels!B57</f>
        <v xml:space="preserve">      Compensation</v>
      </c>
      <c r="B128" s="58">
        <v>3</v>
      </c>
      <c r="F128" s="4" t="str">
        <f>"      "&amp;Labels!B57</f>
        <v xml:space="preserve">      Compensation</v>
      </c>
      <c r="G128" s="58" t="str">
        <f>" "</f>
        <v xml:space="preserve"> </v>
      </c>
    </row>
    <row r="129" spans="1:7" ht="12.75" customHeight="1">
      <c r="A129" s="4" t="str">
        <f>"      "&amp;Labels!B58</f>
        <v xml:space="preserve">      Location</v>
      </c>
      <c r="B129" s="58">
        <v>5</v>
      </c>
      <c r="F129" s="4" t="str">
        <f>"      "&amp;Labels!B58</f>
        <v xml:space="preserve">      Location</v>
      </c>
      <c r="G129" s="58" t="str">
        <f>" "</f>
        <v xml:space="preserve"> </v>
      </c>
    </row>
    <row r="130" spans="1:7" ht="12.75" customHeight="1">
      <c r="A130" s="3" t="str">
        <f>"   "&amp;Labels!B29</f>
        <v xml:space="preserve">   George</v>
      </c>
      <c r="B130" s="55"/>
      <c r="F130" s="3" t="str">
        <f>"   "&amp;Labels!B29</f>
        <v xml:space="preserve">   George</v>
      </c>
      <c r="G130" s="55"/>
    </row>
    <row r="131" spans="1:7" ht="12.75" customHeight="1">
      <c r="A131" s="4" t="str">
        <f>"      "&amp;Labels!B34</f>
        <v xml:space="preserve">      Experience</v>
      </c>
      <c r="B131" s="56"/>
      <c r="F131" s="4" t="str">
        <f>"      "&amp;Labels!B34</f>
        <v xml:space="preserve">      Experience</v>
      </c>
      <c r="G131" s="56"/>
    </row>
    <row r="132" spans="1:7" ht="12.75" customHeight="1">
      <c r="A132" s="4" t="str">
        <f>"         "&amp;Labels!B35</f>
        <v xml:space="preserve">         Industry</v>
      </c>
      <c r="B132" s="57">
        <f>5</f>
        <v>5</v>
      </c>
      <c r="F132" s="4" t="str">
        <f>"         "&amp;Labels!B35</f>
        <v xml:space="preserve">         Industry</v>
      </c>
      <c r="G132" s="57" t="str">
        <f t="shared" ref="G132:G139" si="18">" "</f>
        <v xml:space="preserve"> </v>
      </c>
    </row>
    <row r="133" spans="1:7" ht="12.75" customHeight="1">
      <c r="A133" s="4" t="str">
        <f>"         "&amp;Labels!B36</f>
        <v xml:space="preserve">         Functional Focus</v>
      </c>
      <c r="B133" s="57">
        <f>5</f>
        <v>5</v>
      </c>
      <c r="F133" s="4" t="str">
        <f>"         "&amp;Labels!B36</f>
        <v xml:space="preserve">         Functional Focus</v>
      </c>
      <c r="G133" s="57" t="str">
        <f t="shared" si="18"/>
        <v xml:space="preserve"> </v>
      </c>
    </row>
    <row r="134" spans="1:7" ht="12.75" customHeight="1">
      <c r="A134" s="4" t="str">
        <f>"         "&amp;Labels!B37</f>
        <v xml:space="preserve">         Functional Breadth</v>
      </c>
      <c r="B134" s="57">
        <f>5</f>
        <v>5</v>
      </c>
      <c r="F134" s="4" t="str">
        <f>"         "&amp;Labels!B37</f>
        <v xml:space="preserve">         Functional Breadth</v>
      </c>
      <c r="G134" s="57" t="str">
        <f t="shared" si="18"/>
        <v xml:space="preserve"> </v>
      </c>
    </row>
    <row r="135" spans="1:7" ht="12.75" customHeight="1">
      <c r="A135" s="4" t="str">
        <f>"         "&amp;Labels!B38</f>
        <v xml:space="preserve">         Job Scope</v>
      </c>
      <c r="B135" s="57">
        <v>4</v>
      </c>
      <c r="F135" s="4" t="str">
        <f>"         "&amp;Labels!B38</f>
        <v xml:space="preserve">         Job Scope</v>
      </c>
      <c r="G135" s="57" t="str">
        <f t="shared" si="18"/>
        <v xml:space="preserve"> </v>
      </c>
    </row>
    <row r="136" spans="1:7" ht="12.75" customHeight="1">
      <c r="A136" s="4" t="str">
        <f>"         "&amp;Labels!B39</f>
        <v xml:space="preserve">         Job Progression</v>
      </c>
      <c r="B136" s="57">
        <v>4</v>
      </c>
      <c r="F136" s="4" t="str">
        <f>"         "&amp;Labels!B39</f>
        <v xml:space="preserve">         Job Progression</v>
      </c>
      <c r="G136" s="57" t="str">
        <f t="shared" si="18"/>
        <v xml:space="preserve"> </v>
      </c>
    </row>
    <row r="137" spans="1:7" ht="12.75" customHeight="1">
      <c r="A137" s="4" t="str">
        <f>"         "&amp;Labels!B40</f>
        <v xml:space="preserve">         Inside/Outside Candidate</v>
      </c>
      <c r="B137" s="57">
        <f>5</f>
        <v>5</v>
      </c>
      <c r="F137" s="4" t="str">
        <f>"         "&amp;Labels!B40</f>
        <v xml:space="preserve">         Inside/Outside Candidate</v>
      </c>
      <c r="G137" s="57" t="str">
        <f t="shared" si="18"/>
        <v xml:space="preserve"> </v>
      </c>
    </row>
    <row r="138" spans="1:7" ht="12.75" customHeight="1">
      <c r="A138" s="4" t="str">
        <f>"         "&amp;Labels!B41</f>
        <v xml:space="preserve">         Education - Professional</v>
      </c>
      <c r="B138" s="57">
        <f>5</f>
        <v>5</v>
      </c>
      <c r="F138" s="4" t="str">
        <f>"         "&amp;Labels!B41</f>
        <v xml:space="preserve">         Education - Professional</v>
      </c>
      <c r="G138" s="57" t="str">
        <f t="shared" si="18"/>
        <v xml:space="preserve"> </v>
      </c>
    </row>
    <row r="139" spans="1:7" ht="12.75" customHeight="1">
      <c r="A139" s="4" t="str">
        <f>"         "&amp;Labels!B42</f>
        <v xml:space="preserve">         Education - Breadth</v>
      </c>
      <c r="B139" s="57">
        <f>5</f>
        <v>5</v>
      </c>
      <c r="F139" s="4" t="str">
        <f>"         "&amp;Labels!B42</f>
        <v xml:space="preserve">         Education - Breadth</v>
      </c>
      <c r="G139" s="57" t="str">
        <f t="shared" si="18"/>
        <v xml:space="preserve"> </v>
      </c>
    </row>
    <row r="140" spans="1:7" ht="12.75" customHeight="1">
      <c r="A140" s="4" t="str">
        <f>"      "&amp;Labels!B43</f>
        <v xml:space="preserve">      Accomplishments</v>
      </c>
      <c r="B140" s="56"/>
      <c r="F140" s="4" t="str">
        <f>"      "&amp;Labels!B43</f>
        <v xml:space="preserve">      Accomplishments</v>
      </c>
      <c r="G140" s="56"/>
    </row>
    <row r="141" spans="1:7" ht="12.75" customHeight="1">
      <c r="A141" s="4" t="str">
        <f>"         "&amp;Labels!B44</f>
        <v xml:space="preserve">         Assigned Contributions</v>
      </c>
      <c r="B141" s="57">
        <v>4</v>
      </c>
      <c r="F141" s="4" t="str">
        <f>"         "&amp;Labels!B44</f>
        <v xml:space="preserve">         Assigned Contributions</v>
      </c>
      <c r="G141" s="57" t="str">
        <f>" "</f>
        <v xml:space="preserve"> </v>
      </c>
    </row>
    <row r="142" spans="1:7" ht="12.75" customHeight="1">
      <c r="A142" s="4" t="str">
        <f>"         "&amp;Labels!B45</f>
        <v xml:space="preserve">         Original Contributions</v>
      </c>
      <c r="B142" s="57">
        <f>2</f>
        <v>2</v>
      </c>
      <c r="F142" s="4" t="str">
        <f>"         "&amp;Labels!B45</f>
        <v xml:space="preserve">         Original Contributions</v>
      </c>
      <c r="G142" s="57" t="str">
        <f>" "</f>
        <v xml:space="preserve"> </v>
      </c>
    </row>
    <row r="143" spans="1:7" ht="12.75" customHeight="1">
      <c r="A143" s="4" t="str">
        <f>"         "&amp;Labels!B46</f>
        <v xml:space="preserve">         Outstanding Contributions</v>
      </c>
      <c r="B143" s="57">
        <f>2</f>
        <v>2</v>
      </c>
      <c r="F143" s="4" t="str">
        <f>"         "&amp;Labels!B46</f>
        <v xml:space="preserve">         Outstanding Contributions</v>
      </c>
      <c r="G143" s="57" t="str">
        <f>" "</f>
        <v xml:space="preserve"> </v>
      </c>
    </row>
    <row r="144" spans="1:7" ht="12.75" customHeight="1">
      <c r="A144" s="4" t="str">
        <f>"      "&amp;Labels!B47</f>
        <v xml:space="preserve">      Team Style</v>
      </c>
      <c r="B144" s="56"/>
      <c r="F144" s="4" t="str">
        <f>"      "&amp;Labels!B47</f>
        <v xml:space="preserve">      Team Style</v>
      </c>
      <c r="G144" s="56"/>
    </row>
    <row r="145" spans="1:7" ht="12.75" customHeight="1">
      <c r="A145" s="4" t="str">
        <f>"         "&amp;Labels!B48</f>
        <v xml:space="preserve">         Works well with Others</v>
      </c>
      <c r="B145" s="57">
        <v>5</v>
      </c>
      <c r="F145" s="4" t="str">
        <f>"         "&amp;Labels!B48</f>
        <v xml:space="preserve">         Works well with Others</v>
      </c>
      <c r="G145" s="57" t="str">
        <f t="shared" ref="G145:G150" si="19">" "</f>
        <v xml:space="preserve"> </v>
      </c>
    </row>
    <row r="146" spans="1:7" ht="12.75" customHeight="1">
      <c r="A146" s="4" t="str">
        <f>"         "&amp;Labels!B49</f>
        <v xml:space="preserve">         Accepts Conflict of Ideas</v>
      </c>
      <c r="B146" s="57">
        <v>3</v>
      </c>
      <c r="F146" s="4" t="str">
        <f>"         "&amp;Labels!B49</f>
        <v xml:space="preserve">         Accepts Conflict of Ideas</v>
      </c>
      <c r="G146" s="57" t="str">
        <f t="shared" si="19"/>
        <v xml:space="preserve"> </v>
      </c>
    </row>
    <row r="147" spans="1:7" ht="12.75" customHeight="1">
      <c r="A147" s="4" t="str">
        <f>"         "&amp;Labels!B50</f>
        <v xml:space="preserve">         Manages Conflict of People</v>
      </c>
      <c r="B147" s="57">
        <f>4</f>
        <v>4</v>
      </c>
      <c r="F147" s="4" t="str">
        <f>"         "&amp;Labels!B50</f>
        <v xml:space="preserve">         Manages Conflict of People</v>
      </c>
      <c r="G147" s="57" t="str">
        <f t="shared" si="19"/>
        <v xml:space="preserve"> </v>
      </c>
    </row>
    <row r="148" spans="1:7" ht="12.75" customHeight="1">
      <c r="A148" s="4" t="str">
        <f>"         "&amp;Labels!B51</f>
        <v xml:space="preserve">         Accepts Valid Criticism</v>
      </c>
      <c r="B148" s="57">
        <v>3</v>
      </c>
      <c r="F148" s="4" t="str">
        <f>"         "&amp;Labels!B51</f>
        <v xml:space="preserve">         Accepts Valid Criticism</v>
      </c>
      <c r="G148" s="57" t="str">
        <f t="shared" si="19"/>
        <v xml:space="preserve"> </v>
      </c>
    </row>
    <row r="149" spans="1:7" ht="12.75" customHeight="1">
      <c r="A149" s="4" t="str">
        <f>"         "&amp;Labels!B52</f>
        <v xml:space="preserve">         Forms Own Opinions</v>
      </c>
      <c r="B149" s="57">
        <f>4</f>
        <v>4</v>
      </c>
      <c r="F149" s="4" t="str">
        <f>"         "&amp;Labels!B52</f>
        <v xml:space="preserve">         Forms Own Opinions</v>
      </c>
      <c r="G149" s="57" t="str">
        <f t="shared" si="19"/>
        <v xml:space="preserve"> </v>
      </c>
    </row>
    <row r="150" spans="1:7" ht="12.75" customHeight="1">
      <c r="A150" s="4" t="str">
        <f>"         "&amp;Labels!B53</f>
        <v xml:space="preserve">         Leadership</v>
      </c>
      <c r="B150" s="57">
        <v>3</v>
      </c>
      <c r="F150" s="4" t="str">
        <f>"         "&amp;Labels!B53</f>
        <v xml:space="preserve">         Leadership</v>
      </c>
      <c r="G150" s="57" t="str">
        <f t="shared" si="19"/>
        <v xml:space="preserve"> </v>
      </c>
    </row>
    <row r="151" spans="1:7" ht="12.75" customHeight="1">
      <c r="A151" s="4" t="str">
        <f>"      "&amp;Labels!B54</f>
        <v xml:space="preserve">      Basic Competencies</v>
      </c>
      <c r="B151" s="56"/>
      <c r="F151" s="4" t="str">
        <f>"      "&amp;Labels!B54</f>
        <v xml:space="preserve">      Basic Competencies</v>
      </c>
      <c r="G151" s="56"/>
    </row>
    <row r="152" spans="1:7" ht="12.75" customHeight="1">
      <c r="A152" s="4" t="str">
        <f>"         "&amp;Labels!B55</f>
        <v xml:space="preserve">         Sense of Fairness</v>
      </c>
      <c r="B152" s="57">
        <v>3</v>
      </c>
      <c r="F152" s="4" t="str">
        <f>"         "&amp;Labels!B55</f>
        <v xml:space="preserve">         Sense of Fairness</v>
      </c>
      <c r="G152" s="57" t="str">
        <f>" "</f>
        <v xml:space="preserve"> </v>
      </c>
    </row>
    <row r="153" spans="1:7" ht="12.75" customHeight="1">
      <c r="A153" s="4" t="str">
        <f>"         "&amp;Labels!B56</f>
        <v xml:space="preserve">         Cognitive Ability</v>
      </c>
      <c r="B153" s="57">
        <v>3</v>
      </c>
      <c r="F153" s="4" t="str">
        <f>"         "&amp;Labels!B56</f>
        <v xml:space="preserve">         Cognitive Ability</v>
      </c>
      <c r="G153" s="57" t="str">
        <f>" "</f>
        <v xml:space="preserve"> </v>
      </c>
    </row>
    <row r="154" spans="1:7" ht="12.75" customHeight="1">
      <c r="A154" s="4" t="str">
        <f>"      "&amp;Labels!B57</f>
        <v xml:space="preserve">      Compensation</v>
      </c>
      <c r="B154" s="58">
        <v>6</v>
      </c>
      <c r="F154" s="4" t="str">
        <f>"      "&amp;Labels!B57</f>
        <v xml:space="preserve">      Compensation</v>
      </c>
      <c r="G154" s="58" t="str">
        <f>" "</f>
        <v xml:space="preserve"> </v>
      </c>
    </row>
    <row r="155" spans="1:7" ht="12.75" customHeight="1">
      <c r="A155" s="4" t="str">
        <f>"      "&amp;Labels!B58</f>
        <v xml:space="preserve">      Location</v>
      </c>
      <c r="B155" s="58">
        <v>2</v>
      </c>
      <c r="F155" s="4" t="str">
        <f>"      "&amp;Labels!B58</f>
        <v xml:space="preserve">      Location</v>
      </c>
      <c r="G155" s="58" t="str">
        <f>" "</f>
        <v xml:space="preserve"> </v>
      </c>
    </row>
    <row r="156" spans="1:7" ht="12.75" customHeight="1">
      <c r="A156" s="3" t="str">
        <f>"   "&amp;Labels!B30</f>
        <v xml:space="preserve">   Armand</v>
      </c>
      <c r="B156" s="55"/>
      <c r="F156" s="3" t="str">
        <f>"   "&amp;Labels!B30</f>
        <v xml:space="preserve">   Armand</v>
      </c>
      <c r="G156" s="55"/>
    </row>
    <row r="157" spans="1:7" ht="12.75" customHeight="1">
      <c r="A157" s="4" t="str">
        <f>"      "&amp;Labels!B34</f>
        <v xml:space="preserve">      Experience</v>
      </c>
      <c r="B157" s="56"/>
      <c r="F157" s="4" t="str">
        <f>"      "&amp;Labels!B34</f>
        <v xml:space="preserve">      Experience</v>
      </c>
      <c r="G157" s="56"/>
    </row>
    <row r="158" spans="1:7" ht="12.75" customHeight="1">
      <c r="A158" s="4" t="str">
        <f>"         "&amp;Labels!B35</f>
        <v xml:space="preserve">         Industry</v>
      </c>
      <c r="B158" s="57">
        <f>3</f>
        <v>3</v>
      </c>
      <c r="F158" s="4" t="str">
        <f>"         "&amp;Labels!B35</f>
        <v xml:space="preserve">         Industry</v>
      </c>
      <c r="G158" s="57" t="str">
        <f t="shared" ref="G158:G165" si="20">" "</f>
        <v xml:space="preserve"> </v>
      </c>
    </row>
    <row r="159" spans="1:7" ht="12.75" customHeight="1">
      <c r="A159" s="4" t="str">
        <f>"         "&amp;Labels!B36</f>
        <v xml:space="preserve">         Functional Focus</v>
      </c>
      <c r="B159" s="57">
        <v>5</v>
      </c>
      <c r="F159" s="4" t="str">
        <f>"         "&amp;Labels!B36</f>
        <v xml:space="preserve">         Functional Focus</v>
      </c>
      <c r="G159" s="57" t="str">
        <f t="shared" si="20"/>
        <v xml:space="preserve"> </v>
      </c>
    </row>
    <row r="160" spans="1:7" ht="12.75" customHeight="1">
      <c r="A160" s="4" t="str">
        <f>"         "&amp;Labels!B37</f>
        <v xml:space="preserve">         Functional Breadth</v>
      </c>
      <c r="B160" s="57">
        <f>3</f>
        <v>3</v>
      </c>
      <c r="F160" s="4" t="str">
        <f>"         "&amp;Labels!B37</f>
        <v xml:space="preserve">         Functional Breadth</v>
      </c>
      <c r="G160" s="57" t="str">
        <f t="shared" si="20"/>
        <v xml:space="preserve"> </v>
      </c>
    </row>
    <row r="161" spans="1:7" ht="12.75" customHeight="1">
      <c r="A161" s="4" t="str">
        <f>"         "&amp;Labels!B38</f>
        <v xml:space="preserve">         Job Scope</v>
      </c>
      <c r="B161" s="57">
        <f>3</f>
        <v>3</v>
      </c>
      <c r="F161" s="4" t="str">
        <f>"         "&amp;Labels!B38</f>
        <v xml:space="preserve">         Job Scope</v>
      </c>
      <c r="G161" s="57" t="str">
        <f t="shared" si="20"/>
        <v xml:space="preserve"> </v>
      </c>
    </row>
    <row r="162" spans="1:7" ht="12.75" customHeight="1">
      <c r="A162" s="4" t="str">
        <f>"         "&amp;Labels!B39</f>
        <v xml:space="preserve">         Job Progression</v>
      </c>
      <c r="B162" s="57">
        <f>3</f>
        <v>3</v>
      </c>
      <c r="F162" s="4" t="str">
        <f>"         "&amp;Labels!B39</f>
        <v xml:space="preserve">         Job Progression</v>
      </c>
      <c r="G162" s="57" t="str">
        <f t="shared" si="20"/>
        <v xml:space="preserve"> </v>
      </c>
    </row>
    <row r="163" spans="1:7" ht="12.75" customHeight="1">
      <c r="A163" s="4" t="str">
        <f>"         "&amp;Labels!B40</f>
        <v xml:space="preserve">         Inside/Outside Candidate</v>
      </c>
      <c r="B163" s="57">
        <v>4</v>
      </c>
      <c r="F163" s="4" t="str">
        <f>"         "&amp;Labels!B40</f>
        <v xml:space="preserve">         Inside/Outside Candidate</v>
      </c>
      <c r="G163" s="57" t="str">
        <f t="shared" si="20"/>
        <v xml:space="preserve"> </v>
      </c>
    </row>
    <row r="164" spans="1:7" ht="12.75" customHeight="1">
      <c r="A164" s="4" t="str">
        <f>"         "&amp;Labels!B41</f>
        <v xml:space="preserve">         Education - Professional</v>
      </c>
      <c r="B164" s="57">
        <f>3</f>
        <v>3</v>
      </c>
      <c r="F164" s="4" t="str">
        <f>"         "&amp;Labels!B41</f>
        <v xml:space="preserve">         Education - Professional</v>
      </c>
      <c r="G164" s="57" t="str">
        <f t="shared" si="20"/>
        <v xml:space="preserve"> </v>
      </c>
    </row>
    <row r="165" spans="1:7" ht="12.75" customHeight="1">
      <c r="A165" s="4" t="str">
        <f>"         "&amp;Labels!B42</f>
        <v xml:space="preserve">         Education - Breadth</v>
      </c>
      <c r="B165" s="57">
        <f>3</f>
        <v>3</v>
      </c>
      <c r="F165" s="4" t="str">
        <f>"         "&amp;Labels!B42</f>
        <v xml:space="preserve">         Education - Breadth</v>
      </c>
      <c r="G165" s="57" t="str">
        <f t="shared" si="20"/>
        <v xml:space="preserve"> </v>
      </c>
    </row>
    <row r="166" spans="1:7" ht="12.75" customHeight="1">
      <c r="A166" s="4" t="str">
        <f>"      "&amp;Labels!B43</f>
        <v xml:space="preserve">      Accomplishments</v>
      </c>
      <c r="B166" s="56"/>
      <c r="F166" s="4" t="str">
        <f>"      "&amp;Labels!B43</f>
        <v xml:space="preserve">      Accomplishments</v>
      </c>
      <c r="G166" s="56"/>
    </row>
    <row r="167" spans="1:7" ht="12.75" customHeight="1">
      <c r="A167" s="4" t="str">
        <f>"         "&amp;Labels!B44</f>
        <v xml:space="preserve">         Assigned Contributions</v>
      </c>
      <c r="B167" s="57">
        <v>5</v>
      </c>
      <c r="F167" s="4" t="str">
        <f>"         "&amp;Labels!B44</f>
        <v xml:space="preserve">         Assigned Contributions</v>
      </c>
      <c r="G167" s="57" t="str">
        <f>" "</f>
        <v xml:space="preserve"> </v>
      </c>
    </row>
    <row r="168" spans="1:7" ht="12.75" customHeight="1">
      <c r="A168" s="4" t="str">
        <f>"         "&amp;Labels!B45</f>
        <v xml:space="preserve">         Original Contributions</v>
      </c>
      <c r="B168" s="57">
        <f>3</f>
        <v>3</v>
      </c>
      <c r="F168" s="4" t="str">
        <f>"         "&amp;Labels!B45</f>
        <v xml:space="preserve">         Original Contributions</v>
      </c>
      <c r="G168" s="57" t="str">
        <f>" "</f>
        <v xml:space="preserve"> </v>
      </c>
    </row>
    <row r="169" spans="1:7" ht="12.75" customHeight="1">
      <c r="A169" s="4" t="str">
        <f>"         "&amp;Labels!B46</f>
        <v xml:space="preserve">         Outstanding Contributions</v>
      </c>
      <c r="B169" s="57">
        <f>3</f>
        <v>3</v>
      </c>
      <c r="F169" s="4" t="str">
        <f>"         "&amp;Labels!B46</f>
        <v xml:space="preserve">         Outstanding Contributions</v>
      </c>
      <c r="G169" s="57" t="str">
        <f>" "</f>
        <v xml:space="preserve"> </v>
      </c>
    </row>
    <row r="170" spans="1:7" ht="12.75" customHeight="1">
      <c r="A170" s="4" t="str">
        <f>"      "&amp;Labels!B47</f>
        <v xml:space="preserve">      Team Style</v>
      </c>
      <c r="B170" s="56"/>
      <c r="F170" s="4" t="str">
        <f>"      "&amp;Labels!B47</f>
        <v xml:space="preserve">      Team Style</v>
      </c>
      <c r="G170" s="56"/>
    </row>
    <row r="171" spans="1:7" ht="12.75" customHeight="1">
      <c r="A171" s="4" t="str">
        <f>"         "&amp;Labels!B48</f>
        <v xml:space="preserve">         Works well with Others</v>
      </c>
      <c r="B171" s="57">
        <f>3</f>
        <v>3</v>
      </c>
      <c r="F171" s="4" t="str">
        <f>"         "&amp;Labels!B48</f>
        <v xml:space="preserve">         Works well with Others</v>
      </c>
      <c r="G171" s="57" t="str">
        <f t="shared" ref="G171:G176" si="21">" "</f>
        <v xml:space="preserve"> </v>
      </c>
    </row>
    <row r="172" spans="1:7" ht="12.75" customHeight="1">
      <c r="A172" s="4" t="str">
        <f>"         "&amp;Labels!B49</f>
        <v xml:space="preserve">         Accepts Conflict of Ideas</v>
      </c>
      <c r="B172" s="57">
        <v>5</v>
      </c>
      <c r="F172" s="4" t="str">
        <f>"         "&amp;Labels!B49</f>
        <v xml:space="preserve">         Accepts Conflict of Ideas</v>
      </c>
      <c r="G172" s="57" t="str">
        <f t="shared" si="21"/>
        <v xml:space="preserve"> </v>
      </c>
    </row>
    <row r="173" spans="1:7" ht="12.75" customHeight="1">
      <c r="A173" s="4" t="str">
        <f>"         "&amp;Labels!B50</f>
        <v xml:space="preserve">         Manages Conflict of People</v>
      </c>
      <c r="B173" s="57">
        <v>4</v>
      </c>
      <c r="F173" s="4" t="str">
        <f>"         "&amp;Labels!B50</f>
        <v xml:space="preserve">         Manages Conflict of People</v>
      </c>
      <c r="G173" s="57" t="str">
        <f t="shared" si="21"/>
        <v xml:space="preserve"> </v>
      </c>
    </row>
    <row r="174" spans="1:7" ht="12.75" customHeight="1">
      <c r="A174" s="4" t="str">
        <f>"         "&amp;Labels!B51</f>
        <v xml:space="preserve">         Accepts Valid Criticism</v>
      </c>
      <c r="B174" s="57">
        <f>3</f>
        <v>3</v>
      </c>
      <c r="F174" s="4" t="str">
        <f>"         "&amp;Labels!B51</f>
        <v xml:space="preserve">         Accepts Valid Criticism</v>
      </c>
      <c r="G174" s="57" t="str">
        <f t="shared" si="21"/>
        <v xml:space="preserve"> </v>
      </c>
    </row>
    <row r="175" spans="1:7" ht="12.75" customHeight="1">
      <c r="A175" s="4" t="str">
        <f>"         "&amp;Labels!B52</f>
        <v xml:space="preserve">         Forms Own Opinions</v>
      </c>
      <c r="B175" s="57">
        <f>3</f>
        <v>3</v>
      </c>
      <c r="F175" s="4" t="str">
        <f>"         "&amp;Labels!B52</f>
        <v xml:space="preserve">         Forms Own Opinions</v>
      </c>
      <c r="G175" s="57" t="str">
        <f t="shared" si="21"/>
        <v xml:space="preserve"> </v>
      </c>
    </row>
    <row r="176" spans="1:7" ht="12.75" customHeight="1">
      <c r="A176" s="4" t="str">
        <f>"         "&amp;Labels!B53</f>
        <v xml:space="preserve">         Leadership</v>
      </c>
      <c r="B176" s="57">
        <f>3</f>
        <v>3</v>
      </c>
      <c r="F176" s="4" t="str">
        <f>"         "&amp;Labels!B53</f>
        <v xml:space="preserve">         Leadership</v>
      </c>
      <c r="G176" s="57" t="str">
        <f t="shared" si="21"/>
        <v xml:space="preserve"> </v>
      </c>
    </row>
    <row r="177" spans="1:7" ht="12.75" customHeight="1">
      <c r="A177" s="4" t="str">
        <f>"      "&amp;Labels!B54</f>
        <v xml:space="preserve">      Basic Competencies</v>
      </c>
      <c r="B177" s="56"/>
      <c r="F177" s="4" t="str">
        <f>"      "&amp;Labels!B54</f>
        <v xml:space="preserve">      Basic Competencies</v>
      </c>
      <c r="G177" s="56"/>
    </row>
    <row r="178" spans="1:7" ht="12.75" customHeight="1">
      <c r="A178" s="4" t="str">
        <f>"         "&amp;Labels!B55</f>
        <v xml:space="preserve">         Sense of Fairness</v>
      </c>
      <c r="B178" s="57">
        <v>2</v>
      </c>
      <c r="F178" s="4" t="str">
        <f>"         "&amp;Labels!B55</f>
        <v xml:space="preserve">         Sense of Fairness</v>
      </c>
      <c r="G178" s="57" t="str">
        <f>" "</f>
        <v xml:space="preserve"> </v>
      </c>
    </row>
    <row r="179" spans="1:7" ht="12.75" customHeight="1">
      <c r="A179" s="4" t="str">
        <f>"         "&amp;Labels!B56</f>
        <v xml:space="preserve">         Cognitive Ability</v>
      </c>
      <c r="B179" s="57">
        <v>3</v>
      </c>
      <c r="F179" s="4" t="str">
        <f>"         "&amp;Labels!B56</f>
        <v xml:space="preserve">         Cognitive Ability</v>
      </c>
      <c r="G179" s="57" t="str">
        <f>" "</f>
        <v xml:space="preserve"> </v>
      </c>
    </row>
    <row r="180" spans="1:7" ht="12.75" customHeight="1">
      <c r="A180" s="4" t="str">
        <f>"      "&amp;Labels!B57</f>
        <v xml:space="preserve">      Compensation</v>
      </c>
      <c r="B180" s="58">
        <v>4</v>
      </c>
      <c r="F180" s="4" t="str">
        <f>"      "&amp;Labels!B57</f>
        <v xml:space="preserve">      Compensation</v>
      </c>
      <c r="G180" s="58" t="str">
        <f>" "</f>
        <v xml:space="preserve"> </v>
      </c>
    </row>
    <row r="181" spans="1:7" ht="12.75" customHeight="1">
      <c r="A181" s="4" t="str">
        <f>"      "&amp;Labels!B58</f>
        <v xml:space="preserve">      Location</v>
      </c>
      <c r="B181" s="58">
        <v>4</v>
      </c>
      <c r="F181" s="4" t="str">
        <f>"      "&amp;Labels!B58</f>
        <v xml:space="preserve">      Location</v>
      </c>
      <c r="G181" s="58" t="str">
        <f>" "</f>
        <v xml:space="preserve"> </v>
      </c>
    </row>
    <row r="182" spans="1:7" ht="12.75" customHeight="1">
      <c r="A182" s="3" t="str">
        <f>"   "&amp;Labels!B31</f>
        <v xml:space="preserve">   Zelda</v>
      </c>
      <c r="B182" s="55"/>
      <c r="F182" s="3" t="str">
        <f>"   "&amp;Labels!B31</f>
        <v xml:space="preserve">   Zelda</v>
      </c>
      <c r="G182" s="55"/>
    </row>
    <row r="183" spans="1:7" ht="12.75" customHeight="1">
      <c r="A183" s="4" t="str">
        <f>"      "&amp;Labels!B34</f>
        <v xml:space="preserve">      Experience</v>
      </c>
      <c r="B183" s="56"/>
      <c r="F183" s="4" t="str">
        <f>"      "&amp;Labels!B34</f>
        <v xml:space="preserve">      Experience</v>
      </c>
      <c r="G183" s="56"/>
    </row>
    <row r="184" spans="1:7" ht="12.75" customHeight="1">
      <c r="A184" s="4" t="str">
        <f>"         "&amp;Labels!B35</f>
        <v xml:space="preserve">         Industry</v>
      </c>
      <c r="B184" s="57">
        <v>6</v>
      </c>
      <c r="F184" s="4" t="str">
        <f>"         "&amp;Labels!B35</f>
        <v xml:space="preserve">         Industry</v>
      </c>
      <c r="G184" s="57" t="str">
        <f t="shared" ref="G184:G191" si="22">" "</f>
        <v xml:space="preserve"> </v>
      </c>
    </row>
    <row r="185" spans="1:7" ht="12.75" customHeight="1">
      <c r="A185" s="4" t="str">
        <f>"         "&amp;Labels!B36</f>
        <v xml:space="preserve">         Functional Focus</v>
      </c>
      <c r="B185" s="57">
        <f>4</f>
        <v>4</v>
      </c>
      <c r="F185" s="4" t="str">
        <f>"         "&amp;Labels!B36</f>
        <v xml:space="preserve">         Functional Focus</v>
      </c>
      <c r="G185" s="57" t="str">
        <f t="shared" si="22"/>
        <v xml:space="preserve"> </v>
      </c>
    </row>
    <row r="186" spans="1:7" ht="12.75" customHeight="1">
      <c r="A186" s="4" t="str">
        <f>"         "&amp;Labels!B37</f>
        <v xml:space="preserve">         Functional Breadth</v>
      </c>
      <c r="B186" s="57">
        <f>4</f>
        <v>4</v>
      </c>
      <c r="F186" s="4" t="str">
        <f>"         "&amp;Labels!B37</f>
        <v xml:space="preserve">         Functional Breadth</v>
      </c>
      <c r="G186" s="57" t="str">
        <f t="shared" si="22"/>
        <v xml:space="preserve"> </v>
      </c>
    </row>
    <row r="187" spans="1:7" ht="12.75" customHeight="1">
      <c r="A187" s="4" t="str">
        <f>"         "&amp;Labels!B38</f>
        <v xml:space="preserve">         Job Scope</v>
      </c>
      <c r="B187" s="57">
        <f>4</f>
        <v>4</v>
      </c>
      <c r="F187" s="4" t="str">
        <f>"         "&amp;Labels!B38</f>
        <v xml:space="preserve">         Job Scope</v>
      </c>
      <c r="G187" s="57" t="str">
        <f t="shared" si="22"/>
        <v xml:space="preserve"> </v>
      </c>
    </row>
    <row r="188" spans="1:7" ht="12.75" customHeight="1">
      <c r="A188" s="4" t="str">
        <f>"         "&amp;Labels!B39</f>
        <v xml:space="preserve">         Job Progression</v>
      </c>
      <c r="B188" s="57">
        <v>2</v>
      </c>
      <c r="F188" s="4" t="str">
        <f>"         "&amp;Labels!B39</f>
        <v xml:space="preserve">         Job Progression</v>
      </c>
      <c r="G188" s="57" t="str">
        <f t="shared" si="22"/>
        <v xml:space="preserve"> </v>
      </c>
    </row>
    <row r="189" spans="1:7" ht="12.75" customHeight="1">
      <c r="A189" s="4" t="str">
        <f>"         "&amp;Labels!B40</f>
        <v xml:space="preserve">         Inside/Outside Candidate</v>
      </c>
      <c r="B189" s="57">
        <f>4</f>
        <v>4</v>
      </c>
      <c r="F189" s="4" t="str">
        <f>"         "&amp;Labels!B40</f>
        <v xml:space="preserve">         Inside/Outside Candidate</v>
      </c>
      <c r="G189" s="57" t="str">
        <f t="shared" si="22"/>
        <v xml:space="preserve"> </v>
      </c>
    </row>
    <row r="190" spans="1:7" ht="12.75" customHeight="1">
      <c r="A190" s="4" t="str">
        <f>"         "&amp;Labels!B41</f>
        <v xml:space="preserve">         Education - Professional</v>
      </c>
      <c r="B190" s="57">
        <f>4</f>
        <v>4</v>
      </c>
      <c r="F190" s="4" t="str">
        <f>"         "&amp;Labels!B41</f>
        <v xml:space="preserve">         Education - Professional</v>
      </c>
      <c r="G190" s="57" t="str">
        <f t="shared" si="22"/>
        <v xml:space="preserve"> </v>
      </c>
    </row>
    <row r="191" spans="1:7" ht="12.75" customHeight="1">
      <c r="A191" s="4" t="str">
        <f>"         "&amp;Labels!B42</f>
        <v xml:space="preserve">         Education - Breadth</v>
      </c>
      <c r="B191" s="57">
        <f>4</f>
        <v>4</v>
      </c>
      <c r="F191" s="4" t="str">
        <f>"         "&amp;Labels!B42</f>
        <v xml:space="preserve">         Education - Breadth</v>
      </c>
      <c r="G191" s="57" t="str">
        <f t="shared" si="22"/>
        <v xml:space="preserve"> </v>
      </c>
    </row>
    <row r="192" spans="1:7" ht="12.75" customHeight="1">
      <c r="A192" s="4" t="str">
        <f>"      "&amp;Labels!B43</f>
        <v xml:space="preserve">      Accomplishments</v>
      </c>
      <c r="B192" s="56"/>
      <c r="F192" s="4" t="str">
        <f>"      "&amp;Labels!B43</f>
        <v xml:space="preserve">      Accomplishments</v>
      </c>
      <c r="G192" s="56"/>
    </row>
    <row r="193" spans="1:7" ht="12.75" customHeight="1">
      <c r="A193" s="4" t="str">
        <f>"         "&amp;Labels!B44</f>
        <v xml:space="preserve">         Assigned Contributions</v>
      </c>
      <c r="B193" s="57">
        <v>2</v>
      </c>
      <c r="F193" s="4" t="str">
        <f>"         "&amp;Labels!B44</f>
        <v xml:space="preserve">         Assigned Contributions</v>
      </c>
      <c r="G193" s="57" t="str">
        <f>" "</f>
        <v xml:space="preserve"> </v>
      </c>
    </row>
    <row r="194" spans="1:7" ht="12.75" customHeight="1">
      <c r="A194" s="4" t="str">
        <f>"         "&amp;Labels!B45</f>
        <v xml:space="preserve">         Original Contributions</v>
      </c>
      <c r="B194" s="57">
        <v>5</v>
      </c>
      <c r="F194" s="4" t="str">
        <f>"         "&amp;Labels!B45</f>
        <v xml:space="preserve">         Original Contributions</v>
      </c>
      <c r="G194" s="57" t="str">
        <f>" "</f>
        <v xml:space="preserve"> </v>
      </c>
    </row>
    <row r="195" spans="1:7" ht="12.75" customHeight="1">
      <c r="A195" s="4" t="str">
        <f>"         "&amp;Labels!B46</f>
        <v xml:space="preserve">         Outstanding Contributions</v>
      </c>
      <c r="B195" s="57">
        <f>4</f>
        <v>4</v>
      </c>
      <c r="F195" s="4" t="str">
        <f>"         "&amp;Labels!B46</f>
        <v xml:space="preserve">         Outstanding Contributions</v>
      </c>
      <c r="G195" s="57" t="str">
        <f>" "</f>
        <v xml:space="preserve"> </v>
      </c>
    </row>
    <row r="196" spans="1:7" ht="12.75" customHeight="1">
      <c r="A196" s="4" t="str">
        <f>"      "&amp;Labels!B47</f>
        <v xml:space="preserve">      Team Style</v>
      </c>
      <c r="B196" s="56"/>
      <c r="F196" s="4" t="str">
        <f>"      "&amp;Labels!B47</f>
        <v xml:space="preserve">      Team Style</v>
      </c>
      <c r="G196" s="56"/>
    </row>
    <row r="197" spans="1:7" ht="12.75" customHeight="1">
      <c r="A197" s="4" t="str">
        <f>"         "&amp;Labels!B48</f>
        <v xml:space="preserve">         Works well with Others</v>
      </c>
      <c r="B197" s="57">
        <f>4</f>
        <v>4</v>
      </c>
      <c r="F197" s="4" t="str">
        <f>"         "&amp;Labels!B48</f>
        <v xml:space="preserve">         Works well with Others</v>
      </c>
      <c r="G197" s="57" t="str">
        <f t="shared" ref="G197:G202" si="23">" "</f>
        <v xml:space="preserve"> </v>
      </c>
    </row>
    <row r="198" spans="1:7" ht="12.75" customHeight="1">
      <c r="A198" s="4" t="str">
        <f>"         "&amp;Labels!B49</f>
        <v xml:space="preserve">         Accepts Conflict of Ideas</v>
      </c>
      <c r="B198" s="57">
        <f>4</f>
        <v>4</v>
      </c>
      <c r="F198" s="4" t="str">
        <f>"         "&amp;Labels!B49</f>
        <v xml:space="preserve">         Accepts Conflict of Ideas</v>
      </c>
      <c r="G198" s="57" t="str">
        <f t="shared" si="23"/>
        <v xml:space="preserve"> </v>
      </c>
    </row>
    <row r="199" spans="1:7" ht="12.75" customHeight="1">
      <c r="A199" s="4" t="str">
        <f>"         "&amp;Labels!B50</f>
        <v xml:space="preserve">         Manages Conflict of People</v>
      </c>
      <c r="B199" s="57">
        <v>3</v>
      </c>
      <c r="F199" s="4" t="str">
        <f>"         "&amp;Labels!B50</f>
        <v xml:space="preserve">         Manages Conflict of People</v>
      </c>
      <c r="G199" s="57" t="str">
        <f t="shared" si="23"/>
        <v xml:space="preserve"> </v>
      </c>
    </row>
    <row r="200" spans="1:7" ht="12.75" customHeight="1">
      <c r="A200" s="4" t="str">
        <f>"         "&amp;Labels!B51</f>
        <v xml:space="preserve">         Accepts Valid Criticism</v>
      </c>
      <c r="B200" s="57">
        <f>4</f>
        <v>4</v>
      </c>
      <c r="F200" s="4" t="str">
        <f>"         "&amp;Labels!B51</f>
        <v xml:space="preserve">         Accepts Valid Criticism</v>
      </c>
      <c r="G200" s="57" t="str">
        <f t="shared" si="23"/>
        <v xml:space="preserve"> </v>
      </c>
    </row>
    <row r="201" spans="1:7" ht="12.75" customHeight="1">
      <c r="A201" s="4" t="str">
        <f>"         "&amp;Labels!B52</f>
        <v xml:space="preserve">         Forms Own Opinions</v>
      </c>
      <c r="B201" s="57">
        <v>3</v>
      </c>
      <c r="F201" s="4" t="str">
        <f>"         "&amp;Labels!B52</f>
        <v xml:space="preserve">         Forms Own Opinions</v>
      </c>
      <c r="G201" s="57" t="str">
        <f t="shared" si="23"/>
        <v xml:space="preserve"> </v>
      </c>
    </row>
    <row r="202" spans="1:7" ht="12.75" customHeight="1">
      <c r="A202" s="4" t="str">
        <f>"         "&amp;Labels!B53</f>
        <v xml:space="preserve">         Leadership</v>
      </c>
      <c r="B202" s="57">
        <f>4</f>
        <v>4</v>
      </c>
      <c r="F202" s="4" t="str">
        <f>"         "&amp;Labels!B53</f>
        <v xml:space="preserve">         Leadership</v>
      </c>
      <c r="G202" s="57" t="str">
        <f t="shared" si="23"/>
        <v xml:space="preserve"> </v>
      </c>
    </row>
    <row r="203" spans="1:7" ht="12.75" customHeight="1">
      <c r="A203" s="4" t="str">
        <f>"      "&amp;Labels!B54</f>
        <v xml:space="preserve">      Basic Competencies</v>
      </c>
      <c r="B203" s="56"/>
      <c r="F203" s="4" t="str">
        <f>"      "&amp;Labels!B54</f>
        <v xml:space="preserve">      Basic Competencies</v>
      </c>
      <c r="G203" s="56"/>
    </row>
    <row r="204" spans="1:7" ht="12.75" customHeight="1">
      <c r="A204" s="4" t="str">
        <f>"         "&amp;Labels!B55</f>
        <v xml:space="preserve">         Sense of Fairness</v>
      </c>
      <c r="B204" s="57">
        <v>4</v>
      </c>
      <c r="F204" s="4" t="str">
        <f>"         "&amp;Labels!B55</f>
        <v xml:space="preserve">         Sense of Fairness</v>
      </c>
      <c r="G204" s="57" t="str">
        <f>" "</f>
        <v xml:space="preserve"> </v>
      </c>
    </row>
    <row r="205" spans="1:7" ht="12.75" customHeight="1">
      <c r="A205" s="4" t="str">
        <f>"         "&amp;Labels!B56</f>
        <v xml:space="preserve">         Cognitive Ability</v>
      </c>
      <c r="B205" s="57">
        <v>4</v>
      </c>
      <c r="F205" s="4" t="str">
        <f>"         "&amp;Labels!B56</f>
        <v xml:space="preserve">         Cognitive Ability</v>
      </c>
      <c r="G205" s="57" t="str">
        <f>" "</f>
        <v xml:space="preserve"> </v>
      </c>
    </row>
    <row r="206" spans="1:7" ht="12.75" customHeight="1">
      <c r="A206" s="4" t="str">
        <f>"      "&amp;Labels!B57</f>
        <v xml:space="preserve">      Compensation</v>
      </c>
      <c r="B206" s="58">
        <v>4</v>
      </c>
      <c r="F206" s="4" t="str">
        <f>"      "&amp;Labels!B57</f>
        <v xml:space="preserve">      Compensation</v>
      </c>
      <c r="G206" s="58" t="str">
        <f>" "</f>
        <v xml:space="preserve"> </v>
      </c>
    </row>
    <row r="207" spans="1:7" ht="12.75" customHeight="1">
      <c r="A207" s="59" t="str">
        <f>"      "&amp;Labels!B58</f>
        <v xml:space="preserve">      Location</v>
      </c>
      <c r="B207" s="60">
        <v>3</v>
      </c>
      <c r="F207" s="59" t="str">
        <f>"      "&amp;Labels!B58</f>
        <v xml:space="preserve">      Location</v>
      </c>
      <c r="G207" s="60" t="str">
        <f>" "</f>
        <v xml:space="preserve"> </v>
      </c>
    </row>
    <row r="208" spans="1:7" ht="12.75" customHeight="1">
      <c r="A208" s="142" t="str">
        <f>"Generally, ratings &gt;=0"</f>
        <v>Generally, ratings &gt;=0</v>
      </c>
      <c r="B208" s="142"/>
      <c r="C208" s="142"/>
      <c r="D208" s="142"/>
      <c r="E208" s="142"/>
    </row>
    <row r="209" spans="1:5" ht="12.75" customHeight="1">
      <c r="A209" s="142" t="str">
        <f>"Criteria with negative ratings cancel out factors with positive ratings"</f>
        <v>Criteria with negative ratings cancel out factors with positive ratings</v>
      </c>
      <c r="B209" s="142"/>
      <c r="C209" s="142"/>
      <c r="D209" s="142"/>
      <c r="E209" s="142"/>
    </row>
  </sheetData>
  <mergeCells count="8">
    <mergeCell ref="A208:E208"/>
    <mergeCell ref="A209:E209"/>
    <mergeCell ref="A1:C1"/>
    <mergeCell ref="A2:C2"/>
    <mergeCell ref="A3:C3"/>
    <mergeCell ref="A4:C4"/>
    <mergeCell ref="A5:B5"/>
    <mergeCell ref="A49:B49"/>
  </mergeCells>
  <pageMargins left="0.25" right="0.25" top="0.5" bottom="0.5" header="0.5" footer="0.5"/>
  <pageSetup paperSize="9" fitToHeight="32767" orientation="landscape" horizontalDpi="0" verticalDpi="0" copies="0"/>
  <headerFooter alignWithMargins="0"/>
  <legacyDrawing r:id="rId1"/>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G44"/>
  <sheetViews>
    <sheetView zoomScaleNormal="100" workbookViewId="0">
      <selection sqref="A1:C1"/>
    </sheetView>
  </sheetViews>
  <sheetFormatPr defaultRowHeight="12.75" customHeight="1"/>
  <cols>
    <col min="1" max="1" width="23.7109375" customWidth="1"/>
    <col min="2" max="2" width="6.5703125" customWidth="1"/>
    <col min="3" max="3" width="16" customWidth="1"/>
    <col min="4" max="4" width="6.42578125" customWidth="1"/>
    <col min="5" max="5" width="12" customWidth="1"/>
    <col min="6" max="6" width="8.85546875" customWidth="1"/>
    <col min="7" max="7" width="6.140625" customWidth="1"/>
  </cols>
  <sheetData>
    <row r="1" spans="1:7" ht="12.75" customHeight="1">
      <c r="A1" s="141" t="str">
        <f>"Employment Candidates"</f>
        <v>Employment Candidates</v>
      </c>
      <c r="B1" s="141"/>
      <c r="C1" s="141"/>
    </row>
    <row r="2" spans="1:7" ht="12.75" customHeight="1">
      <c r="A2" s="141" t="str">
        <f>"Position Title: "&amp;'Open Position'!B7</f>
        <v>Position Title: Marketing Manager</v>
      </c>
      <c r="B2" s="141"/>
      <c r="C2" s="141"/>
    </row>
    <row r="3" spans="1:7" ht="12.75" customHeight="1">
      <c r="A3" s="141" t="str">
        <f>"Ratings Summary"&amp;" "&amp;""</f>
        <v xml:space="preserve">Ratings Summary </v>
      </c>
      <c r="B3" s="141"/>
      <c r="C3" s="141"/>
    </row>
    <row r="4" spans="1:7" ht="12.75" customHeight="1">
      <c r="A4" s="141" t="str">
        <f>""</f>
        <v/>
      </c>
      <c r="B4" s="141"/>
      <c r="C4" s="141"/>
    </row>
    <row r="5" spans="1:7" ht="12.75" customHeight="1">
      <c r="A5" s="2" t="str">
        <f>Labels!B6</f>
        <v>Summary Rating</v>
      </c>
      <c r="B5" s="61"/>
      <c r="C5" s="2" t="str">
        <f>Labels!B18</f>
        <v>Probability Accept</v>
      </c>
      <c r="D5" s="40"/>
      <c r="E5" s="2" t="str">
        <f>Labels!B12</f>
        <v>Last Updated</v>
      </c>
      <c r="F5" s="41"/>
    </row>
    <row r="6" spans="1:7" ht="12.75" customHeight="1">
      <c r="A6" s="3" t="str">
        <f>"   "&amp;Labels!B26</f>
        <v xml:space="preserve">   Susan</v>
      </c>
      <c r="B6" s="62">
        <f>'(Intermediate Computations)'!B36</f>
        <v>5.2741935483870961</v>
      </c>
      <c r="C6" s="3" t="str">
        <f>"   "&amp;Labels!B26</f>
        <v xml:space="preserve">   Susan</v>
      </c>
      <c r="D6" s="63">
        <f>'Inputs - Candidates'!B8</f>
        <v>0.9</v>
      </c>
      <c r="E6" s="3" t="str">
        <f>"   "&amp;Labels!B26</f>
        <v xml:space="preserve">   Susan</v>
      </c>
      <c r="F6" s="64">
        <f>'Inputs - Candidates'!E8</f>
        <v>40341</v>
      </c>
    </row>
    <row r="7" spans="1:7" ht="12.75" customHeight="1">
      <c r="A7" s="3" t="str">
        <f>"   "&amp;Labels!B27</f>
        <v xml:space="preserve">   Tom</v>
      </c>
      <c r="B7" s="62">
        <f>'(Intermediate Computations)'!C36</f>
        <v>2.387096774193548</v>
      </c>
      <c r="C7" s="3" t="str">
        <f>"   "&amp;Labels!B27</f>
        <v xml:space="preserve">   Tom</v>
      </c>
      <c r="D7" s="63">
        <f>'Inputs - Candidates'!B9</f>
        <v>0.95</v>
      </c>
      <c r="E7" s="3" t="str">
        <f>"   "&amp;Labels!B27</f>
        <v xml:space="preserve">   Tom</v>
      </c>
      <c r="F7" s="64">
        <f>'Inputs - Candidates'!E9</f>
        <v>40359</v>
      </c>
    </row>
    <row r="8" spans="1:7" ht="12.75" customHeight="1">
      <c r="A8" s="3" t="str">
        <f>"   "&amp;Labels!B28</f>
        <v xml:space="preserve">   Karen</v>
      </c>
      <c r="B8" s="62">
        <f>'(Intermediate Computations)'!D36</f>
        <v>4.096774193548387</v>
      </c>
      <c r="C8" s="3" t="str">
        <f>"   "&amp;Labels!B28</f>
        <v xml:space="preserve">   Karen</v>
      </c>
      <c r="D8" s="63">
        <f>'Inputs - Candidates'!B10</f>
        <v>0.5</v>
      </c>
      <c r="E8" s="3" t="str">
        <f>"   "&amp;Labels!B28</f>
        <v xml:space="preserve">   Karen</v>
      </c>
      <c r="F8" s="64">
        <f>'Inputs - Candidates'!E10</f>
        <v>40384</v>
      </c>
    </row>
    <row r="9" spans="1:7" ht="12.75" customHeight="1">
      <c r="A9" s="3" t="str">
        <f>"   "&amp;Labels!B29</f>
        <v xml:space="preserve">   George</v>
      </c>
      <c r="B9" s="62">
        <f>'(Intermediate Computations)'!E36</f>
        <v>3.8225806451612905</v>
      </c>
      <c r="C9" s="3" t="str">
        <f>"   "&amp;Labels!B29</f>
        <v xml:space="preserve">   George</v>
      </c>
      <c r="D9" s="63">
        <f>'Inputs - Candidates'!B11</f>
        <v>0.7</v>
      </c>
      <c r="E9" s="3" t="str">
        <f>"   "&amp;Labels!B29</f>
        <v xml:space="preserve">   George</v>
      </c>
      <c r="F9" s="64">
        <f>'Inputs - Candidates'!E11</f>
        <v>40392</v>
      </c>
    </row>
    <row r="10" spans="1:7" ht="12.75" customHeight="1">
      <c r="A10" s="3" t="str">
        <f>"   "&amp;Labels!B30</f>
        <v xml:space="preserve">   Armand</v>
      </c>
      <c r="B10" s="62">
        <f>'(Intermediate Computations)'!F36</f>
        <v>3.387096774193548</v>
      </c>
      <c r="C10" s="3" t="str">
        <f>"   "&amp;Labels!B30</f>
        <v xml:space="preserve">   Armand</v>
      </c>
      <c r="D10" s="63">
        <f>'Inputs - Candidates'!B12</f>
        <v>0</v>
      </c>
      <c r="E10" s="3" t="str">
        <f>"   "&amp;Labels!B30</f>
        <v xml:space="preserve">   Armand</v>
      </c>
      <c r="F10" s="64">
        <f>'Inputs - Candidates'!E12</f>
        <v>40408</v>
      </c>
    </row>
    <row r="11" spans="1:7" ht="12.75" customHeight="1">
      <c r="A11" s="5" t="str">
        <f>"   "&amp;Labels!B31</f>
        <v xml:space="preserve">   Zelda</v>
      </c>
      <c r="B11" s="65">
        <f>'(Intermediate Computations)'!G36</f>
        <v>3.7903225806451606</v>
      </c>
      <c r="C11" s="5" t="str">
        <f>"   "&amp;Labels!B31</f>
        <v xml:space="preserve">   Zelda</v>
      </c>
      <c r="D11" s="66">
        <f>'Inputs - Candidates'!B13</f>
        <v>0</v>
      </c>
      <c r="E11" s="5" t="str">
        <f>"   "&amp;Labels!B31</f>
        <v xml:space="preserve">   Zelda</v>
      </c>
      <c r="F11" s="67">
        <f>'Inputs - Candidates'!E13</f>
        <v>40374</v>
      </c>
    </row>
    <row r="13" spans="1:7" ht="12.75" customHeight="1">
      <c r="B13" s="6" t="str">
        <f>Labels!B26</f>
        <v>Susan</v>
      </c>
      <c r="C13" s="7" t="str">
        <f>Labels!B27</f>
        <v>Tom</v>
      </c>
      <c r="D13" s="7" t="str">
        <f>Labels!B28</f>
        <v>Karen</v>
      </c>
      <c r="E13" s="7" t="str">
        <f>Labels!B29</f>
        <v>George</v>
      </c>
      <c r="F13" s="7" t="str">
        <f>Labels!B30</f>
        <v>Armand</v>
      </c>
      <c r="G13" s="8" t="str">
        <f>Labels!B31</f>
        <v>Zelda</v>
      </c>
    </row>
    <row r="14" spans="1:7" ht="12.75" customHeight="1">
      <c r="A14" s="2" t="str">
        <f>Labels!B7</f>
        <v>Candidate Detail Ratings</v>
      </c>
      <c r="B14" s="46"/>
      <c r="C14" s="46"/>
      <c r="D14" s="46"/>
      <c r="E14" s="46"/>
      <c r="F14" s="46"/>
      <c r="G14" s="47"/>
    </row>
    <row r="15" spans="1:7" ht="12.75" customHeight="1">
      <c r="A15" s="3" t="str">
        <f>"   "&amp;Labels!B34</f>
        <v xml:space="preserve">   Experience</v>
      </c>
      <c r="B15" s="48"/>
      <c r="C15" s="48"/>
      <c r="D15" s="48"/>
      <c r="E15" s="48"/>
      <c r="F15" s="48"/>
      <c r="G15" s="49"/>
    </row>
    <row r="16" spans="1:7" ht="12.75" customHeight="1">
      <c r="A16" s="4" t="str">
        <f>"      "&amp;Labels!B35</f>
        <v xml:space="preserve">      Industry</v>
      </c>
      <c r="B16" s="68">
        <f>'Inputs - Candidates'!B18</f>
        <v>6</v>
      </c>
      <c r="C16" s="68">
        <f>'Inputs - Candidates'!C18</f>
        <v>3</v>
      </c>
      <c r="D16" s="68">
        <f>'Inputs - Candidates'!D18</f>
        <v>5</v>
      </c>
      <c r="E16" s="68">
        <f>'Inputs - Candidates'!E18</f>
        <v>5</v>
      </c>
      <c r="F16" s="68">
        <f>'Inputs - Candidates'!F18</f>
        <v>3</v>
      </c>
      <c r="G16" s="69">
        <f>'Inputs - Candidates'!G18</f>
        <v>6</v>
      </c>
    </row>
    <row r="17" spans="1:7" ht="12.75" customHeight="1">
      <c r="A17" s="4" t="str">
        <f>"      "&amp;Labels!B36</f>
        <v xml:space="preserve">      Functional Focus</v>
      </c>
      <c r="B17" s="68">
        <f>'Inputs - Candidates'!B19</f>
        <v>6</v>
      </c>
      <c r="C17" s="68">
        <f>'Inputs - Candidates'!C19</f>
        <v>3</v>
      </c>
      <c r="D17" s="68">
        <f>'Inputs - Candidates'!D19</f>
        <v>5</v>
      </c>
      <c r="E17" s="68">
        <f>'Inputs - Candidates'!E19</f>
        <v>5</v>
      </c>
      <c r="F17" s="68">
        <f>'Inputs - Candidates'!F19</f>
        <v>5</v>
      </c>
      <c r="G17" s="69">
        <f>'Inputs - Candidates'!G19</f>
        <v>4</v>
      </c>
    </row>
    <row r="18" spans="1:7" ht="12.75" customHeight="1">
      <c r="A18" s="4" t="str">
        <f>"      "&amp;Labels!B37</f>
        <v xml:space="preserve">      Functional Breadth</v>
      </c>
      <c r="B18" s="68">
        <f>'Inputs - Candidates'!B20</f>
        <v>6</v>
      </c>
      <c r="C18" s="68">
        <f>'Inputs - Candidates'!C20</f>
        <v>3</v>
      </c>
      <c r="D18" s="68">
        <f>'Inputs - Candidates'!D20</f>
        <v>5</v>
      </c>
      <c r="E18" s="68">
        <f>'Inputs - Candidates'!E20</f>
        <v>5</v>
      </c>
      <c r="F18" s="68">
        <f>'Inputs - Candidates'!F20</f>
        <v>3</v>
      </c>
      <c r="G18" s="69">
        <f>'Inputs - Candidates'!G20</f>
        <v>4</v>
      </c>
    </row>
    <row r="19" spans="1:7" ht="12.75" customHeight="1">
      <c r="A19" s="4" t="str">
        <f>"      "&amp;Labels!B38</f>
        <v xml:space="preserve">      Job Scope</v>
      </c>
      <c r="B19" s="68">
        <f>'Inputs - Candidates'!B21</f>
        <v>5</v>
      </c>
      <c r="C19" s="68">
        <f>'Inputs - Candidates'!C21</f>
        <v>2</v>
      </c>
      <c r="D19" s="68">
        <f>'Inputs - Candidates'!D21</f>
        <v>8</v>
      </c>
      <c r="E19" s="68">
        <f>'Inputs - Candidates'!E21</f>
        <v>4</v>
      </c>
      <c r="F19" s="68">
        <f>'Inputs - Candidates'!F21</f>
        <v>3</v>
      </c>
      <c r="G19" s="69">
        <f>'Inputs - Candidates'!G21</f>
        <v>4</v>
      </c>
    </row>
    <row r="20" spans="1:7" ht="12.75" customHeight="1">
      <c r="A20" s="4" t="str">
        <f>"      "&amp;Labels!B39</f>
        <v xml:space="preserve">      Job Progression</v>
      </c>
      <c r="B20" s="68">
        <f>'Inputs - Candidates'!B22</f>
        <v>4</v>
      </c>
      <c r="C20" s="68">
        <f>'Inputs - Candidates'!C22</f>
        <v>2</v>
      </c>
      <c r="D20" s="68">
        <f>'Inputs - Candidates'!D22</f>
        <v>8</v>
      </c>
      <c r="E20" s="68">
        <f>'Inputs - Candidates'!E22</f>
        <v>4</v>
      </c>
      <c r="F20" s="68">
        <f>'Inputs - Candidates'!F22</f>
        <v>3</v>
      </c>
      <c r="G20" s="69">
        <f>'Inputs - Candidates'!G22</f>
        <v>2</v>
      </c>
    </row>
    <row r="21" spans="1:7" ht="12.75" customHeight="1">
      <c r="A21" s="4" t="str">
        <f>"      "&amp;Labels!B40</f>
        <v xml:space="preserve">      Inside/Outside Candidate</v>
      </c>
      <c r="B21" s="68">
        <f>'Inputs - Candidates'!B23</f>
        <v>6</v>
      </c>
      <c r="C21" s="68">
        <f>'Inputs - Candidates'!C23</f>
        <v>3</v>
      </c>
      <c r="D21" s="68">
        <f>'Inputs - Candidates'!D23</f>
        <v>5</v>
      </c>
      <c r="E21" s="68">
        <f>'Inputs - Candidates'!E23</f>
        <v>5</v>
      </c>
      <c r="F21" s="68">
        <f>'Inputs - Candidates'!F23</f>
        <v>4</v>
      </c>
      <c r="G21" s="69">
        <f>'Inputs - Candidates'!G23</f>
        <v>4</v>
      </c>
    </row>
    <row r="22" spans="1:7" ht="12.75" customHeight="1">
      <c r="A22" s="4" t="str">
        <f>"      "&amp;Labels!B41</f>
        <v xml:space="preserve">      Education - Professional</v>
      </c>
      <c r="B22" s="68">
        <f>'Inputs - Candidates'!B24</f>
        <v>6</v>
      </c>
      <c r="C22" s="68">
        <f>'Inputs - Candidates'!C24</f>
        <v>3</v>
      </c>
      <c r="D22" s="68">
        <f>'Inputs - Candidates'!D24</f>
        <v>5</v>
      </c>
      <c r="E22" s="68">
        <f>'Inputs - Candidates'!E24</f>
        <v>5</v>
      </c>
      <c r="F22" s="68">
        <f>'Inputs - Candidates'!F24</f>
        <v>3</v>
      </c>
      <c r="G22" s="69">
        <f>'Inputs - Candidates'!G24</f>
        <v>4</v>
      </c>
    </row>
    <row r="23" spans="1:7" ht="12.75" customHeight="1">
      <c r="A23" s="4" t="str">
        <f>"      "&amp;Labels!B42</f>
        <v xml:space="preserve">      Education - Breadth</v>
      </c>
      <c r="B23" s="68">
        <f>'Inputs - Candidates'!B25</f>
        <v>6</v>
      </c>
      <c r="C23" s="68">
        <f>'Inputs - Candidates'!C25</f>
        <v>3</v>
      </c>
      <c r="D23" s="68">
        <f>'Inputs - Candidates'!D25</f>
        <v>5</v>
      </c>
      <c r="E23" s="68">
        <f>'Inputs - Candidates'!E25</f>
        <v>5</v>
      </c>
      <c r="F23" s="68">
        <f>'Inputs - Candidates'!F25</f>
        <v>3</v>
      </c>
      <c r="G23" s="69">
        <f>'Inputs - Candidates'!G25</f>
        <v>4</v>
      </c>
    </row>
    <row r="24" spans="1:7" ht="12.75" customHeight="1">
      <c r="A24" s="3" t="str">
        <f>"      "&amp;Labels!C34</f>
        <v xml:space="preserve">      Subtotal</v>
      </c>
      <c r="B24" s="48">
        <f>'Inputs - Candidates'!B26</f>
        <v>5.9166666666666661</v>
      </c>
      <c r="C24" s="48">
        <f>'Inputs - Candidates'!C26</f>
        <v>2.9166666666666665</v>
      </c>
      <c r="D24" s="48">
        <f>'Inputs - Candidates'!D26</f>
        <v>5.25</v>
      </c>
      <c r="E24" s="48">
        <f>'Inputs - Candidates'!E26</f>
        <v>4.916666666666667</v>
      </c>
      <c r="F24" s="48">
        <f>'Inputs - Candidates'!F26</f>
        <v>3.25</v>
      </c>
      <c r="G24" s="49">
        <f>'Inputs - Candidates'!G26</f>
        <v>4.166666666666667</v>
      </c>
    </row>
    <row r="25" spans="1:7" ht="12.75" customHeight="1">
      <c r="A25" s="3" t="str">
        <f>"   "&amp;Labels!B43</f>
        <v xml:space="preserve">   Accomplishments</v>
      </c>
      <c r="B25" s="48"/>
      <c r="C25" s="48"/>
      <c r="D25" s="48"/>
      <c r="E25" s="48"/>
      <c r="F25" s="48"/>
      <c r="G25" s="49"/>
    </row>
    <row r="26" spans="1:7" ht="12.75" customHeight="1">
      <c r="A26" s="4" t="str">
        <f>"      "&amp;Labels!B44</f>
        <v xml:space="preserve">      Assigned Contributions</v>
      </c>
      <c r="B26" s="68">
        <f>'Inputs - Candidates'!B28</f>
        <v>5</v>
      </c>
      <c r="C26" s="68">
        <f>'Inputs - Candidates'!C28</f>
        <v>4</v>
      </c>
      <c r="D26" s="68">
        <f>'Inputs - Candidates'!D28</f>
        <v>2</v>
      </c>
      <c r="E26" s="68">
        <f>'Inputs - Candidates'!E28</f>
        <v>4</v>
      </c>
      <c r="F26" s="68">
        <f>'Inputs - Candidates'!F28</f>
        <v>5</v>
      </c>
      <c r="G26" s="69">
        <f>'Inputs - Candidates'!G28</f>
        <v>2</v>
      </c>
    </row>
    <row r="27" spans="1:7" ht="12.75" customHeight="1">
      <c r="A27" s="4" t="str">
        <f>"      "&amp;Labels!B45</f>
        <v xml:space="preserve">      Original Contributions</v>
      </c>
      <c r="B27" s="68">
        <f>'Inputs - Candidates'!B29</f>
        <v>5</v>
      </c>
      <c r="C27" s="68">
        <f>'Inputs - Candidates'!C29</f>
        <v>5</v>
      </c>
      <c r="D27" s="68">
        <f>'Inputs - Candidates'!D29</f>
        <v>6</v>
      </c>
      <c r="E27" s="68">
        <f>'Inputs - Candidates'!E29</f>
        <v>2</v>
      </c>
      <c r="F27" s="68">
        <f>'Inputs - Candidates'!F29</f>
        <v>3</v>
      </c>
      <c r="G27" s="69">
        <f>'Inputs - Candidates'!G29</f>
        <v>5</v>
      </c>
    </row>
    <row r="28" spans="1:7" ht="12.75" customHeight="1">
      <c r="A28" s="4" t="str">
        <f>"      "&amp;Labels!B46</f>
        <v xml:space="preserve">      Outstanding Contributions</v>
      </c>
      <c r="B28" s="68">
        <f>'Inputs - Candidates'!B30</f>
        <v>5</v>
      </c>
      <c r="C28" s="68">
        <f>'Inputs - Candidates'!C30</f>
        <v>3</v>
      </c>
      <c r="D28" s="68">
        <f>'Inputs - Candidates'!D30</f>
        <v>4</v>
      </c>
      <c r="E28" s="68">
        <f>'Inputs - Candidates'!E30</f>
        <v>2</v>
      </c>
      <c r="F28" s="68">
        <f>'Inputs - Candidates'!F30</f>
        <v>3</v>
      </c>
      <c r="G28" s="69">
        <f>'Inputs - Candidates'!G30</f>
        <v>4</v>
      </c>
    </row>
    <row r="29" spans="1:7" ht="12.75" customHeight="1">
      <c r="A29" s="3" t="str">
        <f>"      "&amp;Labels!C43</f>
        <v xml:space="preserve">      Subtotal</v>
      </c>
      <c r="B29" s="48">
        <f>'Inputs - Candidates'!B31</f>
        <v>5</v>
      </c>
      <c r="C29" s="48">
        <f>'Inputs - Candidates'!C31</f>
        <v>3.7272727272727271</v>
      </c>
      <c r="D29" s="48">
        <f>'Inputs - Candidates'!D31</f>
        <v>3.6363636363636362</v>
      </c>
      <c r="E29" s="48">
        <f>'Inputs - Candidates'!E31</f>
        <v>2.7272727272727271</v>
      </c>
      <c r="F29" s="48">
        <f>'Inputs - Candidates'!F31</f>
        <v>3.7272727272727271</v>
      </c>
      <c r="G29" s="49">
        <f>'Inputs - Candidates'!G31</f>
        <v>3.4545454545454537</v>
      </c>
    </row>
    <row r="30" spans="1:7" ht="12.75" customHeight="1">
      <c r="A30" s="3" t="str">
        <f>"   "&amp;Labels!B47</f>
        <v xml:space="preserve">   Team Style</v>
      </c>
      <c r="B30" s="48"/>
      <c r="C30" s="48"/>
      <c r="D30" s="48"/>
      <c r="E30" s="48"/>
      <c r="F30" s="48"/>
      <c r="G30" s="49"/>
    </row>
    <row r="31" spans="1:7" ht="12.75" customHeight="1">
      <c r="A31" s="4" t="str">
        <f>"      "&amp;Labels!B48</f>
        <v xml:space="preserve">      Works well with Others</v>
      </c>
      <c r="B31" s="68">
        <f>'Inputs - Candidates'!B33</f>
        <v>5</v>
      </c>
      <c r="C31" s="68">
        <f>'Inputs - Candidates'!C33</f>
        <v>0</v>
      </c>
      <c r="D31" s="68">
        <f>'Inputs - Candidates'!D33</f>
        <v>2</v>
      </c>
      <c r="E31" s="68">
        <f>'Inputs - Candidates'!E33</f>
        <v>5</v>
      </c>
      <c r="F31" s="68">
        <f>'Inputs - Candidates'!F33</f>
        <v>3</v>
      </c>
      <c r="G31" s="69">
        <f>'Inputs - Candidates'!G33</f>
        <v>4</v>
      </c>
    </row>
    <row r="32" spans="1:7" ht="12.75" customHeight="1">
      <c r="A32" s="4" t="str">
        <f>"      "&amp;Labels!B49</f>
        <v xml:space="preserve">      Accepts Conflict of Ideas</v>
      </c>
      <c r="B32" s="68">
        <f>'Inputs - Candidates'!B34</f>
        <v>5</v>
      </c>
      <c r="C32" s="68">
        <f>'Inputs - Candidates'!C34</f>
        <v>0</v>
      </c>
      <c r="D32" s="68">
        <f>'Inputs - Candidates'!D34</f>
        <v>4</v>
      </c>
      <c r="E32" s="68">
        <f>'Inputs - Candidates'!E34</f>
        <v>3</v>
      </c>
      <c r="F32" s="68">
        <f>'Inputs - Candidates'!F34</f>
        <v>5</v>
      </c>
      <c r="G32" s="69">
        <f>'Inputs - Candidates'!G34</f>
        <v>4</v>
      </c>
    </row>
    <row r="33" spans="1:7" ht="12.75" customHeight="1">
      <c r="A33" s="4" t="str">
        <f>"      "&amp;Labels!B50</f>
        <v xml:space="preserve">      Manages Conflict of People</v>
      </c>
      <c r="B33" s="68">
        <f>'Inputs - Candidates'!B35</f>
        <v>5</v>
      </c>
      <c r="C33" s="68">
        <f>'Inputs - Candidates'!C35</f>
        <v>0</v>
      </c>
      <c r="D33" s="68">
        <f>'Inputs - Candidates'!D35</f>
        <v>3</v>
      </c>
      <c r="E33" s="68">
        <f>'Inputs - Candidates'!E35</f>
        <v>4</v>
      </c>
      <c r="F33" s="68">
        <f>'Inputs - Candidates'!F35</f>
        <v>4</v>
      </c>
      <c r="G33" s="69">
        <f>'Inputs - Candidates'!G35</f>
        <v>3</v>
      </c>
    </row>
    <row r="34" spans="1:7" ht="12.75" customHeight="1">
      <c r="A34" s="4" t="str">
        <f>"      "&amp;Labels!B51</f>
        <v xml:space="preserve">      Accepts Valid Criticism</v>
      </c>
      <c r="B34" s="68">
        <f>'Inputs - Candidates'!B36</f>
        <v>5</v>
      </c>
      <c r="C34" s="68">
        <f>'Inputs - Candidates'!C36</f>
        <v>0</v>
      </c>
      <c r="D34" s="68">
        <f>'Inputs - Candidates'!D36</f>
        <v>3</v>
      </c>
      <c r="E34" s="68">
        <f>'Inputs - Candidates'!E36</f>
        <v>3</v>
      </c>
      <c r="F34" s="68">
        <f>'Inputs - Candidates'!F36</f>
        <v>3</v>
      </c>
      <c r="G34" s="69">
        <f>'Inputs - Candidates'!G36</f>
        <v>4</v>
      </c>
    </row>
    <row r="35" spans="1:7" ht="12.75" customHeight="1">
      <c r="A35" s="4" t="str">
        <f>"      "&amp;Labels!B52</f>
        <v xml:space="preserve">      Forms Own Opinions</v>
      </c>
      <c r="B35" s="68">
        <f>'Inputs - Candidates'!B37</f>
        <v>5</v>
      </c>
      <c r="C35" s="68">
        <f>'Inputs - Candidates'!C37</f>
        <v>0</v>
      </c>
      <c r="D35" s="68">
        <f>'Inputs - Candidates'!D37</f>
        <v>5</v>
      </c>
      <c r="E35" s="68">
        <f>'Inputs - Candidates'!E37</f>
        <v>4</v>
      </c>
      <c r="F35" s="68">
        <f>'Inputs - Candidates'!F37</f>
        <v>3</v>
      </c>
      <c r="G35" s="69">
        <f>'Inputs - Candidates'!G37</f>
        <v>3</v>
      </c>
    </row>
    <row r="36" spans="1:7" ht="12.75" customHeight="1">
      <c r="A36" s="4" t="str">
        <f>"      "&amp;Labels!B53</f>
        <v xml:space="preserve">      Leadership</v>
      </c>
      <c r="B36" s="68">
        <f>'Inputs - Candidates'!B38</f>
        <v>5</v>
      </c>
      <c r="C36" s="68">
        <f>'Inputs - Candidates'!C38</f>
        <v>0</v>
      </c>
      <c r="D36" s="68">
        <f>'Inputs - Candidates'!D38</f>
        <v>4</v>
      </c>
      <c r="E36" s="68">
        <f>'Inputs - Candidates'!E38</f>
        <v>3</v>
      </c>
      <c r="F36" s="68">
        <f>'Inputs - Candidates'!F38</f>
        <v>3</v>
      </c>
      <c r="G36" s="69">
        <f>'Inputs - Candidates'!G38</f>
        <v>4</v>
      </c>
    </row>
    <row r="37" spans="1:7" ht="12.75" customHeight="1">
      <c r="A37" s="3" t="str">
        <f>"      "&amp;Labels!C47</f>
        <v xml:space="preserve">      Subtotal</v>
      </c>
      <c r="B37" s="48">
        <f>'Inputs - Candidates'!B39</f>
        <v>5.0000000000000009</v>
      </c>
      <c r="C37" s="48">
        <f>'Inputs - Candidates'!C39</f>
        <v>0</v>
      </c>
      <c r="D37" s="48">
        <f>'Inputs - Candidates'!D39</f>
        <v>3.2857142857142856</v>
      </c>
      <c r="E37" s="48">
        <f>'Inputs - Candidates'!E39</f>
        <v>3.7619047619047623</v>
      </c>
      <c r="F37" s="48">
        <f>'Inputs - Candidates'!F39</f>
        <v>3.4285714285714284</v>
      </c>
      <c r="G37" s="49">
        <f>'Inputs - Candidates'!G39</f>
        <v>3.714285714285714</v>
      </c>
    </row>
    <row r="38" spans="1:7" ht="12.75" customHeight="1">
      <c r="A38" s="3" t="str">
        <f>"   "&amp;Labels!B54</f>
        <v xml:space="preserve">   Basic Competencies</v>
      </c>
      <c r="B38" s="48"/>
      <c r="C38" s="48"/>
      <c r="D38" s="48"/>
      <c r="E38" s="48"/>
      <c r="F38" s="48"/>
      <c r="G38" s="49"/>
    </row>
    <row r="39" spans="1:7" ht="12.75" customHeight="1">
      <c r="A39" s="4" t="str">
        <f>"      "&amp;Labels!B55</f>
        <v xml:space="preserve">      Sense of Fairness</v>
      </c>
      <c r="B39" s="68">
        <f>'Inputs - Candidates'!B41</f>
        <v>5</v>
      </c>
      <c r="C39" s="68">
        <f>'Inputs - Candidates'!C41</f>
        <v>3</v>
      </c>
      <c r="D39" s="68">
        <f>'Inputs - Candidates'!D41</f>
        <v>5</v>
      </c>
      <c r="E39" s="68">
        <f>'Inputs - Candidates'!E41</f>
        <v>3</v>
      </c>
      <c r="F39" s="68">
        <f>'Inputs - Candidates'!F41</f>
        <v>2</v>
      </c>
      <c r="G39" s="69">
        <f>'Inputs - Candidates'!G41</f>
        <v>4</v>
      </c>
    </row>
    <row r="40" spans="1:7" ht="12.75" customHeight="1">
      <c r="A40" s="4" t="str">
        <f>"      "&amp;Labels!B56</f>
        <v xml:space="preserve">      Cognitive Ability</v>
      </c>
      <c r="B40" s="68">
        <f>'Inputs - Candidates'!B42</f>
        <v>5</v>
      </c>
      <c r="C40" s="68">
        <f>'Inputs - Candidates'!C42</f>
        <v>3</v>
      </c>
      <c r="D40" s="68">
        <f>'Inputs - Candidates'!D42</f>
        <v>6</v>
      </c>
      <c r="E40" s="68">
        <f>'Inputs - Candidates'!E42</f>
        <v>3</v>
      </c>
      <c r="F40" s="68">
        <f>'Inputs - Candidates'!F42</f>
        <v>3</v>
      </c>
      <c r="G40" s="69">
        <f>'Inputs - Candidates'!G42</f>
        <v>4</v>
      </c>
    </row>
    <row r="41" spans="1:7" ht="12.75" customHeight="1">
      <c r="A41" s="3" t="str">
        <f>"      "&amp;Labels!C54</f>
        <v xml:space="preserve">      Subtotal</v>
      </c>
      <c r="B41" s="48">
        <f>'Inputs - Candidates'!B43</f>
        <v>5</v>
      </c>
      <c r="C41" s="48">
        <f>'Inputs - Candidates'!C43</f>
        <v>3</v>
      </c>
      <c r="D41" s="48">
        <f>'Inputs - Candidates'!D43</f>
        <v>5.4444444444444438</v>
      </c>
      <c r="E41" s="48">
        <f>'Inputs - Candidates'!E43</f>
        <v>3</v>
      </c>
      <c r="F41" s="48">
        <f>'Inputs - Candidates'!F43</f>
        <v>2.4444444444444442</v>
      </c>
      <c r="G41" s="49">
        <f>'Inputs - Candidates'!G43</f>
        <v>3.9999999999999991</v>
      </c>
    </row>
    <row r="42" spans="1:7" ht="12.75" customHeight="1">
      <c r="A42" s="3" t="str">
        <f>"   "&amp;Labels!B57</f>
        <v xml:space="preserve">   Compensation</v>
      </c>
      <c r="B42" s="48">
        <f>'Inputs - Candidates'!B44</f>
        <v>6</v>
      </c>
      <c r="C42" s="48">
        <f>'Inputs - Candidates'!C44</f>
        <v>5</v>
      </c>
      <c r="D42" s="48">
        <f>'Inputs - Candidates'!D44</f>
        <v>3</v>
      </c>
      <c r="E42" s="48">
        <f>'Inputs - Candidates'!E44</f>
        <v>6</v>
      </c>
      <c r="F42" s="48">
        <f>'Inputs - Candidates'!F44</f>
        <v>4</v>
      </c>
      <c r="G42" s="49">
        <f>'Inputs - Candidates'!G44</f>
        <v>4</v>
      </c>
    </row>
    <row r="43" spans="1:7" ht="12.75" customHeight="1">
      <c r="A43" s="3" t="str">
        <f>"   "&amp;Labels!B58</f>
        <v xml:space="preserve">   Location</v>
      </c>
      <c r="B43" s="48">
        <f>'Inputs - Candidates'!B45</f>
        <v>5</v>
      </c>
      <c r="C43" s="48">
        <f>'Inputs - Candidates'!C45</f>
        <v>5</v>
      </c>
      <c r="D43" s="48">
        <f>'Inputs - Candidates'!D45</f>
        <v>5</v>
      </c>
      <c r="E43" s="48">
        <f>'Inputs - Candidates'!E45</f>
        <v>2</v>
      </c>
      <c r="F43" s="48">
        <f>'Inputs - Candidates'!F45</f>
        <v>4</v>
      </c>
      <c r="G43" s="49">
        <f>'Inputs - Candidates'!G45</f>
        <v>3</v>
      </c>
    </row>
    <row r="44" spans="1:7" ht="12.75" customHeight="1">
      <c r="A44" s="15" t="str">
        <f>"   "&amp;Labels!C33</f>
        <v xml:space="preserve">   Total</v>
      </c>
      <c r="B44" s="52">
        <f>'Inputs - Candidates'!B46</f>
        <v>5.2741935483870961</v>
      </c>
      <c r="C44" s="52">
        <f>'Inputs - Candidates'!C46</f>
        <v>2.387096774193548</v>
      </c>
      <c r="D44" s="52">
        <f>'Inputs - Candidates'!D46</f>
        <v>4.096774193548387</v>
      </c>
      <c r="E44" s="52">
        <f>'Inputs - Candidates'!E46</f>
        <v>3.8225806451612905</v>
      </c>
      <c r="F44" s="52">
        <f>'Inputs - Candidates'!F46</f>
        <v>3.387096774193548</v>
      </c>
      <c r="G44" s="53">
        <f>'Inputs - Candidates'!G46</f>
        <v>3.7903225806451606</v>
      </c>
    </row>
  </sheetData>
  <mergeCells count="4">
    <mergeCell ref="A1:C1"/>
    <mergeCell ref="A2:C2"/>
    <mergeCell ref="A3:C3"/>
    <mergeCell ref="A4:C4"/>
  </mergeCells>
  <pageMargins left="0.25" right="0.25" top="0.5" bottom="0.5" header="0.5" footer="0.5"/>
  <pageSetup paperSize="9" fitToHeight="32767" orientation="landscape" horizontalDpi="0" verticalDpi="0" copies="0"/>
  <headerFooter alignWithMargins="0"/>
  <legacyDrawing r:id="rId1"/>
</worksheet>
</file>

<file path=xl/worksheets/sheet7.xml><?xml version="1.0" encoding="utf-8"?>
<worksheet xmlns="http://schemas.openxmlformats.org/spreadsheetml/2006/main" xmlns:r="http://schemas.openxmlformats.org/officeDocument/2006/relationships">
  <sheetPr>
    <outlinePr summaryBelow="0" summaryRight="0"/>
    <pageSetUpPr fitToPage="1"/>
  </sheetPr>
  <dimension ref="A1:E66"/>
  <sheetViews>
    <sheetView zoomScaleNormal="100" workbookViewId="0">
      <selection sqref="A1:C1"/>
    </sheetView>
  </sheetViews>
  <sheetFormatPr defaultRowHeight="12.75" customHeight="1"/>
  <cols>
    <col min="1" max="1" width="23.7109375" customWidth="1"/>
    <col min="2" max="2" width="5.140625" customWidth="1"/>
    <col min="4" max="4" width="12" customWidth="1"/>
    <col min="5" max="5" width="8.85546875" customWidth="1"/>
  </cols>
  <sheetData>
    <row r="1" spans="1:5" ht="12.75" customHeight="1">
      <c r="A1" s="141" t="str">
        <f>"Employment Candidates"</f>
        <v>Employment Candidates</v>
      </c>
      <c r="B1" s="141"/>
      <c r="C1" s="141"/>
    </row>
    <row r="2" spans="1:5" ht="12.75" customHeight="1">
      <c r="A2" s="141" t="str">
        <f>"Position Title: "&amp;'Open Position'!B7</f>
        <v>Position Title: Marketing Manager</v>
      </c>
      <c r="B2" s="141"/>
      <c r="C2" s="141"/>
    </row>
    <row r="3" spans="1:5" ht="12.75" customHeight="1">
      <c r="A3" s="141" t="str">
        <f>"Candidate 1"&amp;" "&amp;Labels!B26</f>
        <v>Candidate 1 Susan</v>
      </c>
      <c r="B3" s="141"/>
      <c r="C3" s="141"/>
    </row>
    <row r="4" spans="1:5" ht="12.75" customHeight="1">
      <c r="A4" s="141" t="str">
        <f>""</f>
        <v/>
      </c>
      <c r="B4" s="141"/>
      <c r="C4" s="141"/>
    </row>
    <row r="5" spans="1:5" ht="12.75" customHeight="1">
      <c r="A5" s="140" t="str">
        <f>"Candidates"</f>
        <v>Candidates</v>
      </c>
      <c r="B5" s="140"/>
    </row>
    <row r="6" spans="1:5" ht="12.75" customHeight="1">
      <c r="A6" s="1" t="str">
        <f>" "</f>
        <v xml:space="preserve"> </v>
      </c>
    </row>
    <row r="7" spans="1:5" ht="12.75" customHeight="1">
      <c r="A7" s="28" t="str">
        <f>Labels!B18</f>
        <v>Probability Accept</v>
      </c>
      <c r="B7" s="70">
        <f>'Inputs - Candidates'!B8</f>
        <v>0.9</v>
      </c>
      <c r="D7" s="28" t="str">
        <f>Labels!B12</f>
        <v>Last Updated</v>
      </c>
      <c r="E7" s="71">
        <f>'Inputs - Candidates'!E8</f>
        <v>40341</v>
      </c>
    </row>
    <row r="9" spans="1:5" ht="12.75" customHeight="1">
      <c r="A9" s="2" t="str">
        <f>Labels!B7</f>
        <v>Candidate Detail Ratings</v>
      </c>
      <c r="B9" s="30"/>
    </row>
    <row r="10" spans="1:5" ht="12.75" customHeight="1">
      <c r="A10" s="3" t="str">
        <f>"   "&amp;Labels!B34</f>
        <v xml:space="preserve">   Experience</v>
      </c>
      <c r="B10" s="34"/>
    </row>
    <row r="11" spans="1:5" ht="12.75" customHeight="1">
      <c r="A11" s="4" t="str">
        <f>"      "&amp;Labels!B35</f>
        <v xml:space="preserve">      Industry</v>
      </c>
      <c r="B11" s="72">
        <f>'Inputs - Candidates'!B18</f>
        <v>6</v>
      </c>
    </row>
    <row r="12" spans="1:5" ht="12.75" customHeight="1">
      <c r="A12" s="4" t="str">
        <f>"      "&amp;Labels!B36</f>
        <v xml:space="preserve">      Functional Focus</v>
      </c>
      <c r="B12" s="72">
        <f>'Inputs - Candidates'!B19</f>
        <v>6</v>
      </c>
    </row>
    <row r="13" spans="1:5" ht="12.75" customHeight="1">
      <c r="A13" s="4" t="str">
        <f>"      "&amp;Labels!B37</f>
        <v xml:space="preserve">      Functional Breadth</v>
      </c>
      <c r="B13" s="72">
        <f>'Inputs - Candidates'!B20</f>
        <v>6</v>
      </c>
    </row>
    <row r="14" spans="1:5" ht="12.75" customHeight="1">
      <c r="A14" s="4" t="str">
        <f>"      "&amp;Labels!B38</f>
        <v xml:space="preserve">      Job Scope</v>
      </c>
      <c r="B14" s="72">
        <f>'Inputs - Candidates'!B21</f>
        <v>5</v>
      </c>
    </row>
    <row r="15" spans="1:5" ht="12.75" customHeight="1">
      <c r="A15" s="4" t="str">
        <f>"      "&amp;Labels!B39</f>
        <v xml:space="preserve">      Job Progression</v>
      </c>
      <c r="B15" s="72">
        <f>'Inputs - Candidates'!B22</f>
        <v>4</v>
      </c>
    </row>
    <row r="16" spans="1:5" ht="12.75" customHeight="1">
      <c r="A16" s="4" t="str">
        <f>"      "&amp;Labels!B40</f>
        <v xml:space="preserve">      Inside/Outside Candidate</v>
      </c>
      <c r="B16" s="72">
        <f>'Inputs - Candidates'!B23</f>
        <v>6</v>
      </c>
    </row>
    <row r="17" spans="1:2" ht="12.75" customHeight="1">
      <c r="A17" s="4" t="str">
        <f>"      "&amp;Labels!B41</f>
        <v xml:space="preserve">      Education - Professional</v>
      </c>
      <c r="B17" s="72">
        <f>'Inputs - Candidates'!B24</f>
        <v>6</v>
      </c>
    </row>
    <row r="18" spans="1:2" ht="12.75" customHeight="1">
      <c r="A18" s="4" t="str">
        <f>"      "&amp;Labels!B42</f>
        <v xml:space="preserve">      Education - Breadth</v>
      </c>
      <c r="B18" s="72">
        <f>'Inputs - Candidates'!B25</f>
        <v>6</v>
      </c>
    </row>
    <row r="19" spans="1:2" ht="12.75" customHeight="1">
      <c r="A19" s="3" t="str">
        <f>"      "&amp;Labels!C34</f>
        <v xml:space="preserve">      Subtotal</v>
      </c>
      <c r="B19" s="34">
        <f>'Inputs - Candidates'!B26</f>
        <v>5.9166666666666661</v>
      </c>
    </row>
    <row r="20" spans="1:2" ht="12.75" customHeight="1">
      <c r="A20" s="3" t="str">
        <f>"   "&amp;Labels!B43</f>
        <v xml:space="preserve">   Accomplishments</v>
      </c>
      <c r="B20" s="34"/>
    </row>
    <row r="21" spans="1:2" ht="12.75" customHeight="1">
      <c r="A21" s="4" t="str">
        <f>"      "&amp;Labels!B44</f>
        <v xml:space="preserve">      Assigned Contributions</v>
      </c>
      <c r="B21" s="72">
        <f>'Inputs - Candidates'!B28</f>
        <v>5</v>
      </c>
    </row>
    <row r="22" spans="1:2" ht="12.75" customHeight="1">
      <c r="A22" s="4" t="str">
        <f>"      "&amp;Labels!B45</f>
        <v xml:space="preserve">      Original Contributions</v>
      </c>
      <c r="B22" s="72">
        <f>'Inputs - Candidates'!B29</f>
        <v>5</v>
      </c>
    </row>
    <row r="23" spans="1:2" ht="12.75" customHeight="1">
      <c r="A23" s="4" t="str">
        <f>"      "&amp;Labels!B46</f>
        <v xml:space="preserve">      Outstanding Contributions</v>
      </c>
      <c r="B23" s="72">
        <f>'Inputs - Candidates'!B30</f>
        <v>5</v>
      </c>
    </row>
    <row r="24" spans="1:2" ht="12.75" customHeight="1">
      <c r="A24" s="3" t="str">
        <f>"      "&amp;Labels!C43</f>
        <v xml:space="preserve">      Subtotal</v>
      </c>
      <c r="B24" s="34">
        <f>'Inputs - Candidates'!B31</f>
        <v>5</v>
      </c>
    </row>
    <row r="25" spans="1:2" ht="12.75" customHeight="1">
      <c r="A25" s="3" t="str">
        <f>"   "&amp;Labels!B47</f>
        <v xml:space="preserve">   Team Style</v>
      </c>
      <c r="B25" s="34"/>
    </row>
    <row r="26" spans="1:2" ht="12.75" customHeight="1">
      <c r="A26" s="4" t="str">
        <f>"      "&amp;Labels!B48</f>
        <v xml:space="preserve">      Works well with Others</v>
      </c>
      <c r="B26" s="72">
        <f>'Inputs - Candidates'!B33</f>
        <v>5</v>
      </c>
    </row>
    <row r="27" spans="1:2" ht="12.75" customHeight="1">
      <c r="A27" s="4" t="str">
        <f>"      "&amp;Labels!B49</f>
        <v xml:space="preserve">      Accepts Conflict of Ideas</v>
      </c>
      <c r="B27" s="72">
        <f>'Inputs - Candidates'!B34</f>
        <v>5</v>
      </c>
    </row>
    <row r="28" spans="1:2" ht="12.75" customHeight="1">
      <c r="A28" s="4" t="str">
        <f>"      "&amp;Labels!B50</f>
        <v xml:space="preserve">      Manages Conflict of People</v>
      </c>
      <c r="B28" s="72">
        <f>'Inputs - Candidates'!B35</f>
        <v>5</v>
      </c>
    </row>
    <row r="29" spans="1:2" ht="12.75" customHeight="1">
      <c r="A29" s="4" t="str">
        <f>"      "&amp;Labels!B51</f>
        <v xml:space="preserve">      Accepts Valid Criticism</v>
      </c>
      <c r="B29" s="72">
        <f>'Inputs - Candidates'!B36</f>
        <v>5</v>
      </c>
    </row>
    <row r="30" spans="1:2" ht="12.75" customHeight="1">
      <c r="A30" s="4" t="str">
        <f>"      "&amp;Labels!B52</f>
        <v xml:space="preserve">      Forms Own Opinions</v>
      </c>
      <c r="B30" s="72">
        <f>'Inputs - Candidates'!B37</f>
        <v>5</v>
      </c>
    </row>
    <row r="31" spans="1:2" ht="12.75" customHeight="1">
      <c r="A31" s="4" t="str">
        <f>"      "&amp;Labels!B53</f>
        <v xml:space="preserve">      Leadership</v>
      </c>
      <c r="B31" s="72">
        <f>'Inputs - Candidates'!B38</f>
        <v>5</v>
      </c>
    </row>
    <row r="32" spans="1:2" ht="12.75" customHeight="1">
      <c r="A32" s="3" t="str">
        <f>"      "&amp;Labels!C47</f>
        <v xml:space="preserve">      Subtotal</v>
      </c>
      <c r="B32" s="34">
        <f>'Inputs - Candidates'!B39</f>
        <v>5.0000000000000009</v>
      </c>
    </row>
    <row r="33" spans="1:2" ht="12.75" customHeight="1">
      <c r="A33" s="3" t="str">
        <f>"   "&amp;Labels!B54</f>
        <v xml:space="preserve">   Basic Competencies</v>
      </c>
      <c r="B33" s="34"/>
    </row>
    <row r="34" spans="1:2" ht="12.75" customHeight="1">
      <c r="A34" s="4" t="str">
        <f>"      "&amp;Labels!B55</f>
        <v xml:space="preserve">      Sense of Fairness</v>
      </c>
      <c r="B34" s="72">
        <f>'Inputs - Candidates'!B41</f>
        <v>5</v>
      </c>
    </row>
    <row r="35" spans="1:2" ht="12.75" customHeight="1">
      <c r="A35" s="4" t="str">
        <f>"      "&amp;Labels!B56</f>
        <v xml:space="preserve">      Cognitive Ability</v>
      </c>
      <c r="B35" s="72">
        <f>'Inputs - Candidates'!B42</f>
        <v>5</v>
      </c>
    </row>
    <row r="36" spans="1:2" ht="12.75" customHeight="1">
      <c r="A36" s="3" t="str">
        <f>"      "&amp;Labels!C54</f>
        <v xml:space="preserve">      Subtotal</v>
      </c>
      <c r="B36" s="34">
        <f>'Inputs - Candidates'!B43</f>
        <v>5</v>
      </c>
    </row>
    <row r="37" spans="1:2" ht="12.75" customHeight="1">
      <c r="A37" s="3" t="str">
        <f>"   "&amp;Labels!B57</f>
        <v xml:space="preserve">   Compensation</v>
      </c>
      <c r="B37" s="34">
        <f>'Inputs - Candidates'!B44</f>
        <v>6</v>
      </c>
    </row>
    <row r="38" spans="1:2" ht="12.75" customHeight="1">
      <c r="A38" s="3" t="str">
        <f>"   "&amp;Labels!B58</f>
        <v xml:space="preserve">   Location</v>
      </c>
      <c r="B38" s="34">
        <f>'Inputs - Candidates'!B45</f>
        <v>5</v>
      </c>
    </row>
    <row r="39" spans="1:2" ht="12.75" customHeight="1">
      <c r="A39" s="15" t="str">
        <f>"   "&amp;Labels!C33</f>
        <v xml:space="preserve">   Total</v>
      </c>
      <c r="B39" s="38">
        <f>'Inputs - Candidates'!B46</f>
        <v>5.2741935483870961</v>
      </c>
    </row>
    <row r="41" spans="1:2" ht="12.75" customHeight="1">
      <c r="A41" s="2" t="str">
        <f>Labels!B10</f>
        <v>Comments</v>
      </c>
      <c r="B41" s="54"/>
    </row>
    <row r="42" spans="1:2" ht="12.75" customHeight="1">
      <c r="A42" s="3" t="str">
        <f>"   "&amp;Labels!B34</f>
        <v xml:space="preserve">   Experience</v>
      </c>
      <c r="B42" s="55"/>
    </row>
    <row r="43" spans="1:2" ht="12.75" customHeight="1">
      <c r="A43" s="4" t="str">
        <f>"      "&amp;Labels!B35</f>
        <v xml:space="preserve">      Industry</v>
      </c>
      <c r="B43" s="73" t="str">
        <f>'Inputs - Candidates'!G54</f>
        <v xml:space="preserve"> </v>
      </c>
    </row>
    <row r="44" spans="1:2" ht="12.75" customHeight="1">
      <c r="A44" s="4" t="str">
        <f>"      "&amp;Labels!B36</f>
        <v xml:space="preserve">      Functional Focus</v>
      </c>
      <c r="B44" s="73" t="str">
        <f>'Inputs - Candidates'!G55</f>
        <v xml:space="preserve"> </v>
      </c>
    </row>
    <row r="45" spans="1:2" ht="12.75" customHeight="1">
      <c r="A45" s="4" t="str">
        <f>"      "&amp;Labels!B37</f>
        <v xml:space="preserve">      Functional Breadth</v>
      </c>
      <c r="B45" s="73" t="str">
        <f>'Inputs - Candidates'!G56</f>
        <v xml:space="preserve"> </v>
      </c>
    </row>
    <row r="46" spans="1:2" ht="12.75" customHeight="1">
      <c r="A46" s="4" t="str">
        <f>"      "&amp;Labels!B38</f>
        <v xml:space="preserve">      Job Scope</v>
      </c>
      <c r="B46" s="73" t="str">
        <f>'Inputs - Candidates'!G57</f>
        <v xml:space="preserve"> </v>
      </c>
    </row>
    <row r="47" spans="1:2" ht="12.75" customHeight="1">
      <c r="A47" s="4" t="str">
        <f>"      "&amp;Labels!B39</f>
        <v xml:space="preserve">      Job Progression</v>
      </c>
      <c r="B47" s="73" t="str">
        <f>'Inputs - Candidates'!G58</f>
        <v xml:space="preserve"> </v>
      </c>
    </row>
    <row r="48" spans="1:2" ht="12.75" customHeight="1">
      <c r="A48" s="4" t="str">
        <f>"      "&amp;Labels!B40</f>
        <v xml:space="preserve">      Inside/Outside Candidate</v>
      </c>
      <c r="B48" s="73" t="str">
        <f>'Inputs - Candidates'!G59</f>
        <v xml:space="preserve"> </v>
      </c>
    </row>
    <row r="49" spans="1:2" ht="12.75" customHeight="1">
      <c r="A49" s="4" t="str">
        <f>"      "&amp;Labels!B41</f>
        <v xml:space="preserve">      Education - Professional</v>
      </c>
      <c r="B49" s="73" t="str">
        <f>'Inputs - Candidates'!G60</f>
        <v xml:space="preserve"> </v>
      </c>
    </row>
    <row r="50" spans="1:2" ht="12.75" customHeight="1">
      <c r="A50" s="4" t="str">
        <f>"      "&amp;Labels!B42</f>
        <v xml:space="preserve">      Education - Breadth</v>
      </c>
      <c r="B50" s="73" t="str">
        <f>'Inputs - Candidates'!G61</f>
        <v xml:space="preserve"> </v>
      </c>
    </row>
    <row r="51" spans="1:2" ht="12.75" customHeight="1">
      <c r="A51" s="3" t="str">
        <f>"   "&amp;Labels!B43</f>
        <v xml:space="preserve">   Accomplishments</v>
      </c>
      <c r="B51" s="55"/>
    </row>
    <row r="52" spans="1:2" ht="12.75" customHeight="1">
      <c r="A52" s="4" t="str">
        <f>"      "&amp;Labels!B44</f>
        <v xml:space="preserve">      Assigned Contributions</v>
      </c>
      <c r="B52" s="73" t="str">
        <f>'Inputs - Candidates'!G63</f>
        <v xml:space="preserve"> </v>
      </c>
    </row>
    <row r="53" spans="1:2" ht="12.75" customHeight="1">
      <c r="A53" s="4" t="str">
        <f>"      "&amp;Labels!B45</f>
        <v xml:space="preserve">      Original Contributions</v>
      </c>
      <c r="B53" s="73" t="str">
        <f>'Inputs - Candidates'!G64</f>
        <v xml:space="preserve"> </v>
      </c>
    </row>
    <row r="54" spans="1:2" ht="12.75" customHeight="1">
      <c r="A54" s="4" t="str">
        <f>"      "&amp;Labels!B46</f>
        <v xml:space="preserve">      Outstanding Contributions</v>
      </c>
      <c r="B54" s="73" t="str">
        <f>'Inputs - Candidates'!G65</f>
        <v xml:space="preserve"> </v>
      </c>
    </row>
    <row r="55" spans="1:2" ht="12.75" customHeight="1">
      <c r="A55" s="3" t="str">
        <f>"   "&amp;Labels!B47</f>
        <v xml:space="preserve">   Team Style</v>
      </c>
      <c r="B55" s="55"/>
    </row>
    <row r="56" spans="1:2" ht="12.75" customHeight="1">
      <c r="A56" s="4" t="str">
        <f>"      "&amp;Labels!B48</f>
        <v xml:space="preserve">      Works well with Others</v>
      </c>
      <c r="B56" s="73" t="str">
        <f>'Inputs - Candidates'!G67</f>
        <v xml:space="preserve"> </v>
      </c>
    </row>
    <row r="57" spans="1:2" ht="12.75" customHeight="1">
      <c r="A57" s="4" t="str">
        <f>"      "&amp;Labels!B49</f>
        <v xml:space="preserve">      Accepts Conflict of Ideas</v>
      </c>
      <c r="B57" s="73" t="str">
        <f>'Inputs - Candidates'!G68</f>
        <v xml:space="preserve"> </v>
      </c>
    </row>
    <row r="58" spans="1:2" ht="12.75" customHeight="1">
      <c r="A58" s="4" t="str">
        <f>"      "&amp;Labels!B50</f>
        <v xml:space="preserve">      Manages Conflict of People</v>
      </c>
      <c r="B58" s="73" t="str">
        <f>'Inputs - Candidates'!G69</f>
        <v xml:space="preserve"> </v>
      </c>
    </row>
    <row r="59" spans="1:2" ht="12.75" customHeight="1">
      <c r="A59" s="4" t="str">
        <f>"      "&amp;Labels!B51</f>
        <v xml:space="preserve">      Accepts Valid Criticism</v>
      </c>
      <c r="B59" s="73" t="str">
        <f>'Inputs - Candidates'!G70</f>
        <v xml:space="preserve"> </v>
      </c>
    </row>
    <row r="60" spans="1:2" ht="12.75" customHeight="1">
      <c r="A60" s="4" t="str">
        <f>"      "&amp;Labels!B52</f>
        <v xml:space="preserve">      Forms Own Opinions</v>
      </c>
      <c r="B60" s="73" t="str">
        <f>'Inputs - Candidates'!G71</f>
        <v xml:space="preserve"> </v>
      </c>
    </row>
    <row r="61" spans="1:2" ht="12.75" customHeight="1">
      <c r="A61" s="4" t="str">
        <f>"      "&amp;Labels!B53</f>
        <v xml:space="preserve">      Leadership</v>
      </c>
      <c r="B61" s="73" t="str">
        <f>'Inputs - Candidates'!G72</f>
        <v xml:space="preserve"> </v>
      </c>
    </row>
    <row r="62" spans="1:2" ht="12.75" customHeight="1">
      <c r="A62" s="3" t="str">
        <f>"   "&amp;Labels!B54</f>
        <v xml:space="preserve">   Basic Competencies</v>
      </c>
      <c r="B62" s="55"/>
    </row>
    <row r="63" spans="1:2" ht="12.75" customHeight="1">
      <c r="A63" s="4" t="str">
        <f>"      "&amp;Labels!B55</f>
        <v xml:space="preserve">      Sense of Fairness</v>
      </c>
      <c r="B63" s="73" t="str">
        <f>'Inputs - Candidates'!G74</f>
        <v xml:space="preserve"> </v>
      </c>
    </row>
    <row r="64" spans="1:2" ht="12.75" customHeight="1">
      <c r="A64" s="4" t="str">
        <f>"      "&amp;Labels!B56</f>
        <v xml:space="preserve">      Cognitive Ability</v>
      </c>
      <c r="B64" s="73" t="str">
        <f>'Inputs - Candidates'!G75</f>
        <v xml:space="preserve"> </v>
      </c>
    </row>
    <row r="65" spans="1:2" ht="12.75" customHeight="1">
      <c r="A65" s="3" t="str">
        <f>"   "&amp;Labels!B57</f>
        <v xml:space="preserve">   Compensation</v>
      </c>
      <c r="B65" s="74" t="str">
        <f>'Inputs - Candidates'!G76</f>
        <v xml:space="preserve"> </v>
      </c>
    </row>
    <row r="66" spans="1:2" ht="12.75" customHeight="1">
      <c r="A66" s="5" t="str">
        <f>"   "&amp;Labels!B58</f>
        <v xml:space="preserve">   Location</v>
      </c>
      <c r="B66" s="75" t="str">
        <f>'Inputs - Candidates'!G77</f>
        <v xml:space="preserve"> </v>
      </c>
    </row>
  </sheetData>
  <mergeCells count="5">
    <mergeCell ref="A1:C1"/>
    <mergeCell ref="A2:C2"/>
    <mergeCell ref="A3:C3"/>
    <mergeCell ref="A4:C4"/>
    <mergeCell ref="A5:B5"/>
  </mergeCells>
  <pageMargins left="0.25" right="0.25" top="0.5" bottom="0.5" header="0.5" footer="0.5"/>
  <pageSetup paperSize="9" fitToHeight="32767" orientation="landscape" horizontalDpi="0" verticalDpi="0" copies="0"/>
  <headerFooter alignWithMargins="0"/>
  <legacyDrawing r:id="rId1"/>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E66"/>
  <sheetViews>
    <sheetView zoomScaleNormal="100" workbookViewId="0">
      <selection sqref="A1:C1"/>
    </sheetView>
  </sheetViews>
  <sheetFormatPr defaultRowHeight="12.75" customHeight="1"/>
  <cols>
    <col min="1" max="1" width="23.7109375" customWidth="1"/>
    <col min="2" max="2" width="5.140625" customWidth="1"/>
    <col min="4" max="4" width="12" customWidth="1"/>
    <col min="5" max="5" width="8.85546875" customWidth="1"/>
  </cols>
  <sheetData>
    <row r="1" spans="1:5" ht="12.75" customHeight="1">
      <c r="A1" s="141" t="str">
        <f>"Employment Candidates"</f>
        <v>Employment Candidates</v>
      </c>
      <c r="B1" s="141"/>
      <c r="C1" s="141"/>
    </row>
    <row r="2" spans="1:5" ht="12.75" customHeight="1">
      <c r="A2" s="141" t="str">
        <f>"Position Title: "&amp;'Open Position'!B7</f>
        <v>Position Title: Marketing Manager</v>
      </c>
      <c r="B2" s="141"/>
      <c r="C2" s="141"/>
    </row>
    <row r="3" spans="1:5" ht="12.75" customHeight="1">
      <c r="A3" s="141" t="str">
        <f>"Candidate 2"&amp;" "&amp;Labels!B27</f>
        <v>Candidate 2 Tom</v>
      </c>
      <c r="B3" s="141"/>
      <c r="C3" s="141"/>
    </row>
    <row r="4" spans="1:5" ht="12.75" customHeight="1">
      <c r="A4" s="141" t="str">
        <f>""</f>
        <v/>
      </c>
      <c r="B4" s="141"/>
      <c r="C4" s="141"/>
    </row>
    <row r="5" spans="1:5" ht="12.75" customHeight="1">
      <c r="A5" s="140" t="str">
        <f>"Candidates"</f>
        <v>Candidates</v>
      </c>
      <c r="B5" s="140"/>
    </row>
    <row r="6" spans="1:5" ht="12.75" customHeight="1">
      <c r="A6" s="1" t="str">
        <f>" "</f>
        <v xml:space="preserve"> </v>
      </c>
    </row>
    <row r="7" spans="1:5" ht="12.75" customHeight="1">
      <c r="A7" s="28" t="str">
        <f>Labels!B18</f>
        <v>Probability Accept</v>
      </c>
      <c r="B7" s="70">
        <f>'Inputs - Candidates'!B9</f>
        <v>0.95</v>
      </c>
      <c r="D7" s="28" t="str">
        <f>Labels!B12</f>
        <v>Last Updated</v>
      </c>
      <c r="E7" s="71">
        <f>'Inputs - Candidates'!E9</f>
        <v>40359</v>
      </c>
    </row>
    <row r="9" spans="1:5" ht="12.75" customHeight="1">
      <c r="A9" s="2" t="str">
        <f>Labels!B7</f>
        <v>Candidate Detail Ratings</v>
      </c>
      <c r="B9" s="30"/>
    </row>
    <row r="10" spans="1:5" ht="12.75" customHeight="1">
      <c r="A10" s="3" t="str">
        <f>"   "&amp;Labels!B34</f>
        <v xml:space="preserve">   Experience</v>
      </c>
      <c r="B10" s="34"/>
    </row>
    <row r="11" spans="1:5" ht="12.75" customHeight="1">
      <c r="A11" s="4" t="str">
        <f>"      "&amp;Labels!B35</f>
        <v xml:space="preserve">      Industry</v>
      </c>
      <c r="B11" s="72">
        <f>'Inputs - Candidates'!C18</f>
        <v>3</v>
      </c>
    </row>
    <row r="12" spans="1:5" ht="12.75" customHeight="1">
      <c r="A12" s="4" t="str">
        <f>"      "&amp;Labels!B36</f>
        <v xml:space="preserve">      Functional Focus</v>
      </c>
      <c r="B12" s="72">
        <f>'Inputs - Candidates'!C19</f>
        <v>3</v>
      </c>
    </row>
    <row r="13" spans="1:5" ht="12.75" customHeight="1">
      <c r="A13" s="4" t="str">
        <f>"      "&amp;Labels!B37</f>
        <v xml:space="preserve">      Functional Breadth</v>
      </c>
      <c r="B13" s="72">
        <f>'Inputs - Candidates'!C20</f>
        <v>3</v>
      </c>
    </row>
    <row r="14" spans="1:5" ht="12.75" customHeight="1">
      <c r="A14" s="4" t="str">
        <f>"      "&amp;Labels!B38</f>
        <v xml:space="preserve">      Job Scope</v>
      </c>
      <c r="B14" s="72">
        <f>'Inputs - Candidates'!C21</f>
        <v>2</v>
      </c>
    </row>
    <row r="15" spans="1:5" ht="12.75" customHeight="1">
      <c r="A15" s="4" t="str">
        <f>"      "&amp;Labels!B39</f>
        <v xml:space="preserve">      Job Progression</v>
      </c>
      <c r="B15" s="72">
        <f>'Inputs - Candidates'!C22</f>
        <v>2</v>
      </c>
    </row>
    <row r="16" spans="1:5" ht="12.75" customHeight="1">
      <c r="A16" s="4" t="str">
        <f>"      "&amp;Labels!B40</f>
        <v xml:space="preserve">      Inside/Outside Candidate</v>
      </c>
      <c r="B16" s="72">
        <f>'Inputs - Candidates'!C23</f>
        <v>3</v>
      </c>
    </row>
    <row r="17" spans="1:2" ht="12.75" customHeight="1">
      <c r="A17" s="4" t="str">
        <f>"      "&amp;Labels!B41</f>
        <v xml:space="preserve">      Education - Professional</v>
      </c>
      <c r="B17" s="72">
        <f>'Inputs - Candidates'!C24</f>
        <v>3</v>
      </c>
    </row>
    <row r="18" spans="1:2" ht="12.75" customHeight="1">
      <c r="A18" s="4" t="str">
        <f>"      "&amp;Labels!B42</f>
        <v xml:space="preserve">      Education - Breadth</v>
      </c>
      <c r="B18" s="72">
        <f>'Inputs - Candidates'!C25</f>
        <v>3</v>
      </c>
    </row>
    <row r="19" spans="1:2" ht="12.75" customHeight="1">
      <c r="A19" s="3" t="str">
        <f>"      "&amp;Labels!C34</f>
        <v xml:space="preserve">      Subtotal</v>
      </c>
      <c r="B19" s="34">
        <f>'Inputs - Candidates'!C26</f>
        <v>2.9166666666666665</v>
      </c>
    </row>
    <row r="20" spans="1:2" ht="12.75" customHeight="1">
      <c r="A20" s="3" t="str">
        <f>"   "&amp;Labels!B43</f>
        <v xml:space="preserve">   Accomplishments</v>
      </c>
      <c r="B20" s="34"/>
    </row>
    <row r="21" spans="1:2" ht="12.75" customHeight="1">
      <c r="A21" s="4" t="str">
        <f>"      "&amp;Labels!B44</f>
        <v xml:space="preserve">      Assigned Contributions</v>
      </c>
      <c r="B21" s="72">
        <f>'Inputs - Candidates'!C28</f>
        <v>4</v>
      </c>
    </row>
    <row r="22" spans="1:2" ht="12.75" customHeight="1">
      <c r="A22" s="4" t="str">
        <f>"      "&amp;Labels!B45</f>
        <v xml:space="preserve">      Original Contributions</v>
      </c>
      <c r="B22" s="72">
        <f>'Inputs - Candidates'!C29</f>
        <v>5</v>
      </c>
    </row>
    <row r="23" spans="1:2" ht="12.75" customHeight="1">
      <c r="A23" s="4" t="str">
        <f>"      "&amp;Labels!B46</f>
        <v xml:space="preserve">      Outstanding Contributions</v>
      </c>
      <c r="B23" s="72">
        <f>'Inputs - Candidates'!C30</f>
        <v>3</v>
      </c>
    </row>
    <row r="24" spans="1:2" ht="12.75" customHeight="1">
      <c r="A24" s="3" t="str">
        <f>"      "&amp;Labels!C43</f>
        <v xml:space="preserve">      Subtotal</v>
      </c>
      <c r="B24" s="34">
        <f>'Inputs - Candidates'!C31</f>
        <v>3.7272727272727271</v>
      </c>
    </row>
    <row r="25" spans="1:2" ht="12.75" customHeight="1">
      <c r="A25" s="3" t="str">
        <f>"   "&amp;Labels!B47</f>
        <v xml:space="preserve">   Team Style</v>
      </c>
      <c r="B25" s="34"/>
    </row>
    <row r="26" spans="1:2" ht="12.75" customHeight="1">
      <c r="A26" s="4" t="str">
        <f>"      "&amp;Labels!B48</f>
        <v xml:space="preserve">      Works well with Others</v>
      </c>
      <c r="B26" s="72">
        <f>'Inputs - Candidates'!C33</f>
        <v>0</v>
      </c>
    </row>
    <row r="27" spans="1:2" ht="12.75" customHeight="1">
      <c r="A27" s="4" t="str">
        <f>"      "&amp;Labels!B49</f>
        <v xml:space="preserve">      Accepts Conflict of Ideas</v>
      </c>
      <c r="B27" s="72">
        <f>'Inputs - Candidates'!C34</f>
        <v>0</v>
      </c>
    </row>
    <row r="28" spans="1:2" ht="12.75" customHeight="1">
      <c r="A28" s="4" t="str">
        <f>"      "&amp;Labels!B50</f>
        <v xml:space="preserve">      Manages Conflict of People</v>
      </c>
      <c r="B28" s="72">
        <f>'Inputs - Candidates'!C35</f>
        <v>0</v>
      </c>
    </row>
    <row r="29" spans="1:2" ht="12.75" customHeight="1">
      <c r="A29" s="4" t="str">
        <f>"      "&amp;Labels!B51</f>
        <v xml:space="preserve">      Accepts Valid Criticism</v>
      </c>
      <c r="B29" s="72">
        <f>'Inputs - Candidates'!C36</f>
        <v>0</v>
      </c>
    </row>
    <row r="30" spans="1:2" ht="12.75" customHeight="1">
      <c r="A30" s="4" t="str">
        <f>"      "&amp;Labels!B52</f>
        <v xml:space="preserve">      Forms Own Opinions</v>
      </c>
      <c r="B30" s="72">
        <f>'Inputs - Candidates'!C37</f>
        <v>0</v>
      </c>
    </row>
    <row r="31" spans="1:2" ht="12.75" customHeight="1">
      <c r="A31" s="4" t="str">
        <f>"      "&amp;Labels!B53</f>
        <v xml:space="preserve">      Leadership</v>
      </c>
      <c r="B31" s="72">
        <f>'Inputs - Candidates'!C38</f>
        <v>0</v>
      </c>
    </row>
    <row r="32" spans="1:2" ht="12.75" customHeight="1">
      <c r="A32" s="3" t="str">
        <f>"      "&amp;Labels!C47</f>
        <v xml:space="preserve">      Subtotal</v>
      </c>
      <c r="B32" s="34">
        <f>'Inputs - Candidates'!C39</f>
        <v>0</v>
      </c>
    </row>
    <row r="33" spans="1:2" ht="12.75" customHeight="1">
      <c r="A33" s="3" t="str">
        <f>"   "&amp;Labels!B54</f>
        <v xml:space="preserve">   Basic Competencies</v>
      </c>
      <c r="B33" s="34"/>
    </row>
    <row r="34" spans="1:2" ht="12.75" customHeight="1">
      <c r="A34" s="4" t="str">
        <f>"      "&amp;Labels!B55</f>
        <v xml:space="preserve">      Sense of Fairness</v>
      </c>
      <c r="B34" s="72">
        <f>'Inputs - Candidates'!C41</f>
        <v>3</v>
      </c>
    </row>
    <row r="35" spans="1:2" ht="12.75" customHeight="1">
      <c r="A35" s="4" t="str">
        <f>"      "&amp;Labels!B56</f>
        <v xml:space="preserve">      Cognitive Ability</v>
      </c>
      <c r="B35" s="72">
        <f>'Inputs - Candidates'!C42</f>
        <v>3</v>
      </c>
    </row>
    <row r="36" spans="1:2" ht="12.75" customHeight="1">
      <c r="A36" s="3" t="str">
        <f>"      "&amp;Labels!C54</f>
        <v xml:space="preserve">      Subtotal</v>
      </c>
      <c r="B36" s="34">
        <f>'Inputs - Candidates'!C43</f>
        <v>3</v>
      </c>
    </row>
    <row r="37" spans="1:2" ht="12.75" customHeight="1">
      <c r="A37" s="3" t="str">
        <f>"   "&amp;Labels!B57</f>
        <v xml:space="preserve">   Compensation</v>
      </c>
      <c r="B37" s="34">
        <f>'Inputs - Candidates'!C44</f>
        <v>5</v>
      </c>
    </row>
    <row r="38" spans="1:2" ht="12.75" customHeight="1">
      <c r="A38" s="3" t="str">
        <f>"   "&amp;Labels!B58</f>
        <v xml:space="preserve">   Location</v>
      </c>
      <c r="B38" s="34">
        <f>'Inputs - Candidates'!C45</f>
        <v>5</v>
      </c>
    </row>
    <row r="39" spans="1:2" ht="12.75" customHeight="1">
      <c r="A39" s="15" t="str">
        <f>"   "&amp;Labels!C33</f>
        <v xml:space="preserve">   Total</v>
      </c>
      <c r="B39" s="38">
        <f>'Inputs - Candidates'!C46</f>
        <v>2.387096774193548</v>
      </c>
    </row>
    <row r="41" spans="1:2" ht="12.75" customHeight="1">
      <c r="A41" s="2" t="str">
        <f>Labels!B10</f>
        <v>Comments</v>
      </c>
      <c r="B41" s="54"/>
    </row>
    <row r="42" spans="1:2" ht="12.75" customHeight="1">
      <c r="A42" s="3" t="str">
        <f>"   "&amp;Labels!B34</f>
        <v xml:space="preserve">   Experience</v>
      </c>
      <c r="B42" s="55"/>
    </row>
    <row r="43" spans="1:2" ht="12.75" customHeight="1">
      <c r="A43" s="4" t="str">
        <f>"      "&amp;Labels!B35</f>
        <v xml:space="preserve">      Industry</v>
      </c>
      <c r="B43" s="73" t="str">
        <f>'Inputs - Candidates'!G80</f>
        <v xml:space="preserve"> </v>
      </c>
    </row>
    <row r="44" spans="1:2" ht="12.75" customHeight="1">
      <c r="A44" s="4" t="str">
        <f>"      "&amp;Labels!B36</f>
        <v xml:space="preserve">      Functional Focus</v>
      </c>
      <c r="B44" s="73" t="str">
        <f>'Inputs - Candidates'!G81</f>
        <v xml:space="preserve"> </v>
      </c>
    </row>
    <row r="45" spans="1:2" ht="12.75" customHeight="1">
      <c r="A45" s="4" t="str">
        <f>"      "&amp;Labels!B37</f>
        <v xml:space="preserve">      Functional Breadth</v>
      </c>
      <c r="B45" s="73" t="str">
        <f>'Inputs - Candidates'!G82</f>
        <v xml:space="preserve"> </v>
      </c>
    </row>
    <row r="46" spans="1:2" ht="12.75" customHeight="1">
      <c r="A46" s="4" t="str">
        <f>"      "&amp;Labels!B38</f>
        <v xml:space="preserve">      Job Scope</v>
      </c>
      <c r="B46" s="73" t="str">
        <f>'Inputs - Candidates'!G83</f>
        <v xml:space="preserve"> </v>
      </c>
    </row>
    <row r="47" spans="1:2" ht="12.75" customHeight="1">
      <c r="A47" s="4" t="str">
        <f>"      "&amp;Labels!B39</f>
        <v xml:space="preserve">      Job Progression</v>
      </c>
      <c r="B47" s="73" t="str">
        <f>'Inputs - Candidates'!G84</f>
        <v xml:space="preserve"> </v>
      </c>
    </row>
    <row r="48" spans="1:2" ht="12.75" customHeight="1">
      <c r="A48" s="4" t="str">
        <f>"      "&amp;Labels!B40</f>
        <v xml:space="preserve">      Inside/Outside Candidate</v>
      </c>
      <c r="B48" s="73" t="str">
        <f>'Inputs - Candidates'!G85</f>
        <v xml:space="preserve"> </v>
      </c>
    </row>
    <row r="49" spans="1:2" ht="12.75" customHeight="1">
      <c r="A49" s="4" t="str">
        <f>"      "&amp;Labels!B41</f>
        <v xml:space="preserve">      Education - Professional</v>
      </c>
      <c r="B49" s="73" t="str">
        <f>'Inputs - Candidates'!G86</f>
        <v xml:space="preserve"> </v>
      </c>
    </row>
    <row r="50" spans="1:2" ht="12.75" customHeight="1">
      <c r="A50" s="4" t="str">
        <f>"      "&amp;Labels!B42</f>
        <v xml:space="preserve">      Education - Breadth</v>
      </c>
      <c r="B50" s="73" t="str">
        <f>'Inputs - Candidates'!G87</f>
        <v xml:space="preserve"> </v>
      </c>
    </row>
    <row r="51" spans="1:2" ht="12.75" customHeight="1">
      <c r="A51" s="3" t="str">
        <f>"   "&amp;Labels!B43</f>
        <v xml:space="preserve">   Accomplishments</v>
      </c>
      <c r="B51" s="55"/>
    </row>
    <row r="52" spans="1:2" ht="12.75" customHeight="1">
      <c r="A52" s="4" t="str">
        <f>"      "&amp;Labels!B44</f>
        <v xml:space="preserve">      Assigned Contributions</v>
      </c>
      <c r="B52" s="73" t="str">
        <f>'Inputs - Candidates'!G89</f>
        <v xml:space="preserve"> </v>
      </c>
    </row>
    <row r="53" spans="1:2" ht="12.75" customHeight="1">
      <c r="A53" s="4" t="str">
        <f>"      "&amp;Labels!B45</f>
        <v xml:space="preserve">      Original Contributions</v>
      </c>
      <c r="B53" s="73" t="str">
        <f>'Inputs - Candidates'!G90</f>
        <v xml:space="preserve"> </v>
      </c>
    </row>
    <row r="54" spans="1:2" ht="12.75" customHeight="1">
      <c r="A54" s="4" t="str">
        <f>"      "&amp;Labels!B46</f>
        <v xml:space="preserve">      Outstanding Contributions</v>
      </c>
      <c r="B54" s="73" t="str">
        <f>'Inputs - Candidates'!G91</f>
        <v xml:space="preserve"> </v>
      </c>
    </row>
    <row r="55" spans="1:2" ht="12.75" customHeight="1">
      <c r="A55" s="3" t="str">
        <f>"   "&amp;Labels!B47</f>
        <v xml:space="preserve">   Team Style</v>
      </c>
      <c r="B55" s="55"/>
    </row>
    <row r="56" spans="1:2" ht="12.75" customHeight="1">
      <c r="A56" s="4" t="str">
        <f>"      "&amp;Labels!B48</f>
        <v xml:space="preserve">      Works well with Others</v>
      </c>
      <c r="B56" s="73" t="str">
        <f>'Inputs - Candidates'!G93</f>
        <v xml:space="preserve"> </v>
      </c>
    </row>
    <row r="57" spans="1:2" ht="12.75" customHeight="1">
      <c r="A57" s="4" t="str">
        <f>"      "&amp;Labels!B49</f>
        <v xml:space="preserve">      Accepts Conflict of Ideas</v>
      </c>
      <c r="B57" s="73" t="str">
        <f>'Inputs - Candidates'!G94</f>
        <v xml:space="preserve"> </v>
      </c>
    </row>
    <row r="58" spans="1:2" ht="12.75" customHeight="1">
      <c r="A58" s="4" t="str">
        <f>"      "&amp;Labels!B50</f>
        <v xml:space="preserve">      Manages Conflict of People</v>
      </c>
      <c r="B58" s="73" t="str">
        <f>'Inputs - Candidates'!G95</f>
        <v xml:space="preserve"> </v>
      </c>
    </row>
    <row r="59" spans="1:2" ht="12.75" customHeight="1">
      <c r="A59" s="4" t="str">
        <f>"      "&amp;Labels!B51</f>
        <v xml:space="preserve">      Accepts Valid Criticism</v>
      </c>
      <c r="B59" s="73" t="str">
        <f>'Inputs - Candidates'!G96</f>
        <v xml:space="preserve"> </v>
      </c>
    </row>
    <row r="60" spans="1:2" ht="12.75" customHeight="1">
      <c r="A60" s="4" t="str">
        <f>"      "&amp;Labels!B52</f>
        <v xml:space="preserve">      Forms Own Opinions</v>
      </c>
      <c r="B60" s="73" t="str">
        <f>'Inputs - Candidates'!G97</f>
        <v xml:space="preserve"> </v>
      </c>
    </row>
    <row r="61" spans="1:2" ht="12.75" customHeight="1">
      <c r="A61" s="4" t="str">
        <f>"      "&amp;Labels!B53</f>
        <v xml:space="preserve">      Leadership</v>
      </c>
      <c r="B61" s="73" t="str">
        <f>'Inputs - Candidates'!G98</f>
        <v xml:space="preserve"> </v>
      </c>
    </row>
    <row r="62" spans="1:2" ht="12.75" customHeight="1">
      <c r="A62" s="3" t="str">
        <f>"   "&amp;Labels!B54</f>
        <v xml:space="preserve">   Basic Competencies</v>
      </c>
      <c r="B62" s="55"/>
    </row>
    <row r="63" spans="1:2" ht="12.75" customHeight="1">
      <c r="A63" s="4" t="str">
        <f>"      "&amp;Labels!B55</f>
        <v xml:space="preserve">      Sense of Fairness</v>
      </c>
      <c r="B63" s="73" t="str">
        <f>'Inputs - Candidates'!G100</f>
        <v xml:space="preserve"> </v>
      </c>
    </row>
    <row r="64" spans="1:2" ht="12.75" customHeight="1">
      <c r="A64" s="4" t="str">
        <f>"      "&amp;Labels!B56</f>
        <v xml:space="preserve">      Cognitive Ability</v>
      </c>
      <c r="B64" s="73" t="str">
        <f>'Inputs - Candidates'!G101</f>
        <v xml:space="preserve"> </v>
      </c>
    </row>
    <row r="65" spans="1:2" ht="12.75" customHeight="1">
      <c r="A65" s="3" t="str">
        <f>"   "&amp;Labels!B57</f>
        <v xml:space="preserve">   Compensation</v>
      </c>
      <c r="B65" s="74" t="str">
        <f>'Inputs - Candidates'!G102</f>
        <v xml:space="preserve"> </v>
      </c>
    </row>
    <row r="66" spans="1:2" ht="12.75" customHeight="1">
      <c r="A66" s="5" t="str">
        <f>"   "&amp;Labels!B58</f>
        <v xml:space="preserve">   Location</v>
      </c>
      <c r="B66" s="75" t="str">
        <f>'Inputs - Candidates'!G103</f>
        <v xml:space="preserve"> </v>
      </c>
    </row>
  </sheetData>
  <mergeCells count="5">
    <mergeCell ref="A1:C1"/>
    <mergeCell ref="A2:C2"/>
    <mergeCell ref="A3:C3"/>
    <mergeCell ref="A4:C4"/>
    <mergeCell ref="A5:B5"/>
  </mergeCells>
  <pageMargins left="0.25" right="0.25" top="0.5" bottom="0.5" header="0.5" footer="0.5"/>
  <pageSetup paperSize="9" fitToHeight="32767" orientation="landscape" horizontalDpi="0" verticalDpi="0" copies="0"/>
  <headerFooter alignWithMargins="0"/>
  <legacyDrawing r:id="rId1"/>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E66"/>
  <sheetViews>
    <sheetView zoomScaleNormal="100" workbookViewId="0">
      <selection sqref="A1:C1"/>
    </sheetView>
  </sheetViews>
  <sheetFormatPr defaultRowHeight="12.75" customHeight="1"/>
  <cols>
    <col min="1" max="1" width="23.7109375" customWidth="1"/>
    <col min="2" max="2" width="5.140625" customWidth="1"/>
    <col min="4" max="4" width="12" customWidth="1"/>
    <col min="5" max="5" width="8.85546875" customWidth="1"/>
  </cols>
  <sheetData>
    <row r="1" spans="1:5" ht="12.75" customHeight="1">
      <c r="A1" s="141" t="str">
        <f>"Employment Candidates"</f>
        <v>Employment Candidates</v>
      </c>
      <c r="B1" s="141"/>
      <c r="C1" s="141"/>
    </row>
    <row r="2" spans="1:5" ht="12.75" customHeight="1">
      <c r="A2" s="141" t="str">
        <f>"Position Title: "&amp;'Open Position'!B7</f>
        <v>Position Title: Marketing Manager</v>
      </c>
      <c r="B2" s="141"/>
      <c r="C2" s="141"/>
    </row>
    <row r="3" spans="1:5" ht="12.75" customHeight="1">
      <c r="A3" s="141" t="str">
        <f>"Candidate 3"&amp;" "&amp;Labels!B28</f>
        <v>Candidate 3 Karen</v>
      </c>
      <c r="B3" s="141"/>
      <c r="C3" s="141"/>
    </row>
    <row r="4" spans="1:5" ht="12.75" customHeight="1">
      <c r="A4" s="141" t="str">
        <f>""</f>
        <v/>
      </c>
      <c r="B4" s="141"/>
      <c r="C4" s="141"/>
    </row>
    <row r="5" spans="1:5" ht="12.75" customHeight="1">
      <c r="A5" s="140" t="str">
        <f>"Candidates"</f>
        <v>Candidates</v>
      </c>
      <c r="B5" s="140"/>
    </row>
    <row r="6" spans="1:5" ht="12.75" customHeight="1">
      <c r="A6" s="1" t="str">
        <f>" "</f>
        <v xml:space="preserve"> </v>
      </c>
    </row>
    <row r="7" spans="1:5" ht="12.75" customHeight="1">
      <c r="A7" s="28" t="str">
        <f>Labels!B18</f>
        <v>Probability Accept</v>
      </c>
      <c r="B7" s="70">
        <f>'Inputs - Candidates'!B10</f>
        <v>0.5</v>
      </c>
      <c r="D7" s="28" t="str">
        <f>Labels!B12</f>
        <v>Last Updated</v>
      </c>
      <c r="E7" s="71">
        <f>'Inputs - Candidates'!E10</f>
        <v>40384</v>
      </c>
    </row>
    <row r="9" spans="1:5" ht="12.75" customHeight="1">
      <c r="A9" s="2" t="str">
        <f>Labels!B7</f>
        <v>Candidate Detail Ratings</v>
      </c>
      <c r="B9" s="30"/>
    </row>
    <row r="10" spans="1:5" ht="12.75" customHeight="1">
      <c r="A10" s="3" t="str">
        <f>"   "&amp;Labels!B34</f>
        <v xml:space="preserve">   Experience</v>
      </c>
      <c r="B10" s="34"/>
    </row>
    <row r="11" spans="1:5" ht="12.75" customHeight="1">
      <c r="A11" s="4" t="str">
        <f>"      "&amp;Labels!B35</f>
        <v xml:space="preserve">      Industry</v>
      </c>
      <c r="B11" s="72">
        <f>'Inputs - Candidates'!D18</f>
        <v>5</v>
      </c>
    </row>
    <row r="12" spans="1:5" ht="12.75" customHeight="1">
      <c r="A12" s="4" t="str">
        <f>"      "&amp;Labels!B36</f>
        <v xml:space="preserve">      Functional Focus</v>
      </c>
      <c r="B12" s="72">
        <f>'Inputs - Candidates'!D19</f>
        <v>5</v>
      </c>
    </row>
    <row r="13" spans="1:5" ht="12.75" customHeight="1">
      <c r="A13" s="4" t="str">
        <f>"      "&amp;Labels!B37</f>
        <v xml:space="preserve">      Functional Breadth</v>
      </c>
      <c r="B13" s="72">
        <f>'Inputs - Candidates'!D20</f>
        <v>5</v>
      </c>
    </row>
    <row r="14" spans="1:5" ht="12.75" customHeight="1">
      <c r="A14" s="4" t="str">
        <f>"      "&amp;Labels!B38</f>
        <v xml:space="preserve">      Job Scope</v>
      </c>
      <c r="B14" s="72">
        <f>'Inputs - Candidates'!D21</f>
        <v>8</v>
      </c>
    </row>
    <row r="15" spans="1:5" ht="12.75" customHeight="1">
      <c r="A15" s="4" t="str">
        <f>"      "&amp;Labels!B39</f>
        <v xml:space="preserve">      Job Progression</v>
      </c>
      <c r="B15" s="72">
        <f>'Inputs - Candidates'!D22</f>
        <v>8</v>
      </c>
    </row>
    <row r="16" spans="1:5" ht="12.75" customHeight="1">
      <c r="A16" s="4" t="str">
        <f>"      "&amp;Labels!B40</f>
        <v xml:space="preserve">      Inside/Outside Candidate</v>
      </c>
      <c r="B16" s="72">
        <f>'Inputs - Candidates'!D23</f>
        <v>5</v>
      </c>
    </row>
    <row r="17" spans="1:2" ht="12.75" customHeight="1">
      <c r="A17" s="4" t="str">
        <f>"      "&amp;Labels!B41</f>
        <v xml:space="preserve">      Education - Professional</v>
      </c>
      <c r="B17" s="72">
        <f>'Inputs - Candidates'!D24</f>
        <v>5</v>
      </c>
    </row>
    <row r="18" spans="1:2" ht="12.75" customHeight="1">
      <c r="A18" s="4" t="str">
        <f>"      "&amp;Labels!B42</f>
        <v xml:space="preserve">      Education - Breadth</v>
      </c>
      <c r="B18" s="72">
        <f>'Inputs - Candidates'!D25</f>
        <v>5</v>
      </c>
    </row>
    <row r="19" spans="1:2" ht="12.75" customHeight="1">
      <c r="A19" s="3" t="str">
        <f>"      "&amp;Labels!C34</f>
        <v xml:space="preserve">      Subtotal</v>
      </c>
      <c r="B19" s="34">
        <f>'Inputs - Candidates'!D26</f>
        <v>5.25</v>
      </c>
    </row>
    <row r="20" spans="1:2" ht="12.75" customHeight="1">
      <c r="A20" s="3" t="str">
        <f>"   "&amp;Labels!B43</f>
        <v xml:space="preserve">   Accomplishments</v>
      </c>
      <c r="B20" s="34"/>
    </row>
    <row r="21" spans="1:2" ht="12.75" customHeight="1">
      <c r="A21" s="4" t="str">
        <f>"      "&amp;Labels!B44</f>
        <v xml:space="preserve">      Assigned Contributions</v>
      </c>
      <c r="B21" s="72">
        <f>'Inputs - Candidates'!D28</f>
        <v>2</v>
      </c>
    </row>
    <row r="22" spans="1:2" ht="12.75" customHeight="1">
      <c r="A22" s="4" t="str">
        <f>"      "&amp;Labels!B45</f>
        <v xml:space="preserve">      Original Contributions</v>
      </c>
      <c r="B22" s="72">
        <f>'Inputs - Candidates'!D29</f>
        <v>6</v>
      </c>
    </row>
    <row r="23" spans="1:2" ht="12.75" customHeight="1">
      <c r="A23" s="4" t="str">
        <f>"      "&amp;Labels!B46</f>
        <v xml:space="preserve">      Outstanding Contributions</v>
      </c>
      <c r="B23" s="72">
        <f>'Inputs - Candidates'!D30</f>
        <v>4</v>
      </c>
    </row>
    <row r="24" spans="1:2" ht="12.75" customHeight="1">
      <c r="A24" s="3" t="str">
        <f>"      "&amp;Labels!C43</f>
        <v xml:space="preserve">      Subtotal</v>
      </c>
      <c r="B24" s="34">
        <f>'Inputs - Candidates'!D31</f>
        <v>3.6363636363636362</v>
      </c>
    </row>
    <row r="25" spans="1:2" ht="12.75" customHeight="1">
      <c r="A25" s="3" t="str">
        <f>"   "&amp;Labels!B47</f>
        <v xml:space="preserve">   Team Style</v>
      </c>
      <c r="B25" s="34"/>
    </row>
    <row r="26" spans="1:2" ht="12.75" customHeight="1">
      <c r="A26" s="4" t="str">
        <f>"      "&amp;Labels!B48</f>
        <v xml:space="preserve">      Works well with Others</v>
      </c>
      <c r="B26" s="72">
        <f>'Inputs - Candidates'!D33</f>
        <v>2</v>
      </c>
    </row>
    <row r="27" spans="1:2" ht="12.75" customHeight="1">
      <c r="A27" s="4" t="str">
        <f>"      "&amp;Labels!B49</f>
        <v xml:space="preserve">      Accepts Conflict of Ideas</v>
      </c>
      <c r="B27" s="72">
        <f>'Inputs - Candidates'!D34</f>
        <v>4</v>
      </c>
    </row>
    <row r="28" spans="1:2" ht="12.75" customHeight="1">
      <c r="A28" s="4" t="str">
        <f>"      "&amp;Labels!B50</f>
        <v xml:space="preserve">      Manages Conflict of People</v>
      </c>
      <c r="B28" s="72">
        <f>'Inputs - Candidates'!D35</f>
        <v>3</v>
      </c>
    </row>
    <row r="29" spans="1:2" ht="12.75" customHeight="1">
      <c r="A29" s="4" t="str">
        <f>"      "&amp;Labels!B51</f>
        <v xml:space="preserve">      Accepts Valid Criticism</v>
      </c>
      <c r="B29" s="72">
        <f>'Inputs - Candidates'!D36</f>
        <v>3</v>
      </c>
    </row>
    <row r="30" spans="1:2" ht="12.75" customHeight="1">
      <c r="A30" s="4" t="str">
        <f>"      "&amp;Labels!B52</f>
        <v xml:space="preserve">      Forms Own Opinions</v>
      </c>
      <c r="B30" s="72">
        <f>'Inputs - Candidates'!D37</f>
        <v>5</v>
      </c>
    </row>
    <row r="31" spans="1:2" ht="12.75" customHeight="1">
      <c r="A31" s="4" t="str">
        <f>"      "&amp;Labels!B53</f>
        <v xml:space="preserve">      Leadership</v>
      </c>
      <c r="B31" s="72">
        <f>'Inputs - Candidates'!D38</f>
        <v>4</v>
      </c>
    </row>
    <row r="32" spans="1:2" ht="12.75" customHeight="1">
      <c r="A32" s="3" t="str">
        <f>"      "&amp;Labels!C47</f>
        <v xml:space="preserve">      Subtotal</v>
      </c>
      <c r="B32" s="34">
        <f>'Inputs - Candidates'!D39</f>
        <v>3.2857142857142856</v>
      </c>
    </row>
    <row r="33" spans="1:2" ht="12.75" customHeight="1">
      <c r="A33" s="3" t="str">
        <f>"   "&amp;Labels!B54</f>
        <v xml:space="preserve">   Basic Competencies</v>
      </c>
      <c r="B33" s="34"/>
    </row>
    <row r="34" spans="1:2" ht="12.75" customHeight="1">
      <c r="A34" s="4" t="str">
        <f>"      "&amp;Labels!B55</f>
        <v xml:space="preserve">      Sense of Fairness</v>
      </c>
      <c r="B34" s="72">
        <f>'Inputs - Candidates'!D41</f>
        <v>5</v>
      </c>
    </row>
    <row r="35" spans="1:2" ht="12.75" customHeight="1">
      <c r="A35" s="4" t="str">
        <f>"      "&amp;Labels!B56</f>
        <v xml:space="preserve">      Cognitive Ability</v>
      </c>
      <c r="B35" s="72">
        <f>'Inputs - Candidates'!D42</f>
        <v>6</v>
      </c>
    </row>
    <row r="36" spans="1:2" ht="12.75" customHeight="1">
      <c r="A36" s="3" t="str">
        <f>"      "&amp;Labels!C54</f>
        <v xml:space="preserve">      Subtotal</v>
      </c>
      <c r="B36" s="34">
        <f>'Inputs - Candidates'!D43</f>
        <v>5.4444444444444438</v>
      </c>
    </row>
    <row r="37" spans="1:2" ht="12.75" customHeight="1">
      <c r="A37" s="3" t="str">
        <f>"   "&amp;Labels!B57</f>
        <v xml:space="preserve">   Compensation</v>
      </c>
      <c r="B37" s="34">
        <f>'Inputs - Candidates'!D44</f>
        <v>3</v>
      </c>
    </row>
    <row r="38" spans="1:2" ht="12.75" customHeight="1">
      <c r="A38" s="3" t="str">
        <f>"   "&amp;Labels!B58</f>
        <v xml:space="preserve">   Location</v>
      </c>
      <c r="B38" s="34">
        <f>'Inputs - Candidates'!D45</f>
        <v>5</v>
      </c>
    </row>
    <row r="39" spans="1:2" ht="12.75" customHeight="1">
      <c r="A39" s="15" t="str">
        <f>"   "&amp;Labels!C33</f>
        <v xml:space="preserve">   Total</v>
      </c>
      <c r="B39" s="38">
        <f>'Inputs - Candidates'!D46</f>
        <v>4.096774193548387</v>
      </c>
    </row>
    <row r="41" spans="1:2" ht="12.75" customHeight="1">
      <c r="A41" s="2" t="str">
        <f>Labels!B10</f>
        <v>Comments</v>
      </c>
      <c r="B41" s="54"/>
    </row>
    <row r="42" spans="1:2" ht="12.75" customHeight="1">
      <c r="A42" s="3" t="str">
        <f>"   "&amp;Labels!B34</f>
        <v xml:space="preserve">   Experience</v>
      </c>
      <c r="B42" s="55"/>
    </row>
    <row r="43" spans="1:2" ht="12.75" customHeight="1">
      <c r="A43" s="4" t="str">
        <f>"      "&amp;Labels!B35</f>
        <v xml:space="preserve">      Industry</v>
      </c>
      <c r="B43" s="73" t="str">
        <f>'Inputs - Candidates'!G106</f>
        <v xml:space="preserve"> </v>
      </c>
    </row>
    <row r="44" spans="1:2" ht="12.75" customHeight="1">
      <c r="A44" s="4" t="str">
        <f>"      "&amp;Labels!B36</f>
        <v xml:space="preserve">      Functional Focus</v>
      </c>
      <c r="B44" s="73" t="str">
        <f>'Inputs - Candidates'!G107</f>
        <v xml:space="preserve"> </v>
      </c>
    </row>
    <row r="45" spans="1:2" ht="12.75" customHeight="1">
      <c r="A45" s="4" t="str">
        <f>"      "&amp;Labels!B37</f>
        <v xml:space="preserve">      Functional Breadth</v>
      </c>
      <c r="B45" s="73" t="str">
        <f>'Inputs - Candidates'!G108</f>
        <v xml:space="preserve"> </v>
      </c>
    </row>
    <row r="46" spans="1:2" ht="12.75" customHeight="1">
      <c r="A46" s="4" t="str">
        <f>"      "&amp;Labels!B38</f>
        <v xml:space="preserve">      Job Scope</v>
      </c>
      <c r="B46" s="73" t="str">
        <f>'Inputs - Candidates'!G109</f>
        <v xml:space="preserve"> </v>
      </c>
    </row>
    <row r="47" spans="1:2" ht="12.75" customHeight="1">
      <c r="A47" s="4" t="str">
        <f>"      "&amp;Labels!B39</f>
        <v xml:space="preserve">      Job Progression</v>
      </c>
      <c r="B47" s="73" t="str">
        <f>'Inputs - Candidates'!G110</f>
        <v xml:space="preserve"> </v>
      </c>
    </row>
    <row r="48" spans="1:2" ht="12.75" customHeight="1">
      <c r="A48" s="4" t="str">
        <f>"      "&amp;Labels!B40</f>
        <v xml:space="preserve">      Inside/Outside Candidate</v>
      </c>
      <c r="B48" s="73" t="str">
        <f>'Inputs - Candidates'!G111</f>
        <v xml:space="preserve"> </v>
      </c>
    </row>
    <row r="49" spans="1:2" ht="12.75" customHeight="1">
      <c r="A49" s="4" t="str">
        <f>"      "&amp;Labels!B41</f>
        <v xml:space="preserve">      Education - Professional</v>
      </c>
      <c r="B49" s="73" t="str">
        <f>'Inputs - Candidates'!G112</f>
        <v xml:space="preserve"> </v>
      </c>
    </row>
    <row r="50" spans="1:2" ht="12.75" customHeight="1">
      <c r="A50" s="4" t="str">
        <f>"      "&amp;Labels!B42</f>
        <v xml:space="preserve">      Education - Breadth</v>
      </c>
      <c r="B50" s="73" t="str">
        <f>'Inputs - Candidates'!G113</f>
        <v xml:space="preserve"> </v>
      </c>
    </row>
    <row r="51" spans="1:2" ht="12.75" customHeight="1">
      <c r="A51" s="3" t="str">
        <f>"   "&amp;Labels!B43</f>
        <v xml:space="preserve">   Accomplishments</v>
      </c>
      <c r="B51" s="55"/>
    </row>
    <row r="52" spans="1:2" ht="12.75" customHeight="1">
      <c r="A52" s="4" t="str">
        <f>"      "&amp;Labels!B44</f>
        <v xml:space="preserve">      Assigned Contributions</v>
      </c>
      <c r="B52" s="73" t="str">
        <f>'Inputs - Candidates'!G115</f>
        <v xml:space="preserve"> </v>
      </c>
    </row>
    <row r="53" spans="1:2" ht="12.75" customHeight="1">
      <c r="A53" s="4" t="str">
        <f>"      "&amp;Labels!B45</f>
        <v xml:space="preserve">      Original Contributions</v>
      </c>
      <c r="B53" s="73" t="str">
        <f>'Inputs - Candidates'!G116</f>
        <v xml:space="preserve"> </v>
      </c>
    </row>
    <row r="54" spans="1:2" ht="12.75" customHeight="1">
      <c r="A54" s="4" t="str">
        <f>"      "&amp;Labels!B46</f>
        <v xml:space="preserve">      Outstanding Contributions</v>
      </c>
      <c r="B54" s="73" t="str">
        <f>'Inputs - Candidates'!G117</f>
        <v xml:space="preserve"> </v>
      </c>
    </row>
    <row r="55" spans="1:2" ht="12.75" customHeight="1">
      <c r="A55" s="3" t="str">
        <f>"   "&amp;Labels!B47</f>
        <v xml:space="preserve">   Team Style</v>
      </c>
      <c r="B55" s="55"/>
    </row>
    <row r="56" spans="1:2" ht="12.75" customHeight="1">
      <c r="A56" s="4" t="str">
        <f>"      "&amp;Labels!B48</f>
        <v xml:space="preserve">      Works well with Others</v>
      </c>
      <c r="B56" s="73" t="str">
        <f>'Inputs - Candidates'!G119</f>
        <v xml:space="preserve"> </v>
      </c>
    </row>
    <row r="57" spans="1:2" ht="12.75" customHeight="1">
      <c r="A57" s="4" t="str">
        <f>"      "&amp;Labels!B49</f>
        <v xml:space="preserve">      Accepts Conflict of Ideas</v>
      </c>
      <c r="B57" s="73" t="str">
        <f>'Inputs - Candidates'!G120</f>
        <v xml:space="preserve"> </v>
      </c>
    </row>
    <row r="58" spans="1:2" ht="12.75" customHeight="1">
      <c r="A58" s="4" t="str">
        <f>"      "&amp;Labels!B50</f>
        <v xml:space="preserve">      Manages Conflict of People</v>
      </c>
      <c r="B58" s="73" t="str">
        <f>'Inputs - Candidates'!G121</f>
        <v xml:space="preserve"> </v>
      </c>
    </row>
    <row r="59" spans="1:2" ht="12.75" customHeight="1">
      <c r="A59" s="4" t="str">
        <f>"      "&amp;Labels!B51</f>
        <v xml:space="preserve">      Accepts Valid Criticism</v>
      </c>
      <c r="B59" s="73" t="str">
        <f>'Inputs - Candidates'!G122</f>
        <v xml:space="preserve"> </v>
      </c>
    </row>
    <row r="60" spans="1:2" ht="12.75" customHeight="1">
      <c r="A60" s="4" t="str">
        <f>"      "&amp;Labels!B52</f>
        <v xml:space="preserve">      Forms Own Opinions</v>
      </c>
      <c r="B60" s="73" t="str">
        <f>'Inputs - Candidates'!G123</f>
        <v xml:space="preserve"> </v>
      </c>
    </row>
    <row r="61" spans="1:2" ht="12.75" customHeight="1">
      <c r="A61" s="4" t="str">
        <f>"      "&amp;Labels!B53</f>
        <v xml:space="preserve">      Leadership</v>
      </c>
      <c r="B61" s="73" t="str">
        <f>'Inputs - Candidates'!G124</f>
        <v xml:space="preserve"> </v>
      </c>
    </row>
    <row r="62" spans="1:2" ht="12.75" customHeight="1">
      <c r="A62" s="3" t="str">
        <f>"   "&amp;Labels!B54</f>
        <v xml:space="preserve">   Basic Competencies</v>
      </c>
      <c r="B62" s="55"/>
    </row>
    <row r="63" spans="1:2" ht="12.75" customHeight="1">
      <c r="A63" s="4" t="str">
        <f>"      "&amp;Labels!B55</f>
        <v xml:space="preserve">      Sense of Fairness</v>
      </c>
      <c r="B63" s="73" t="str">
        <f>'Inputs - Candidates'!G126</f>
        <v xml:space="preserve"> </v>
      </c>
    </row>
    <row r="64" spans="1:2" ht="12.75" customHeight="1">
      <c r="A64" s="4" t="str">
        <f>"      "&amp;Labels!B56</f>
        <v xml:space="preserve">      Cognitive Ability</v>
      </c>
      <c r="B64" s="73" t="str">
        <f>'Inputs - Candidates'!G127</f>
        <v xml:space="preserve"> </v>
      </c>
    </row>
    <row r="65" spans="1:2" ht="12.75" customHeight="1">
      <c r="A65" s="3" t="str">
        <f>"   "&amp;Labels!B57</f>
        <v xml:space="preserve">   Compensation</v>
      </c>
      <c r="B65" s="74" t="str">
        <f>'Inputs - Candidates'!G128</f>
        <v xml:space="preserve"> </v>
      </c>
    </row>
    <row r="66" spans="1:2" ht="12.75" customHeight="1">
      <c r="A66" s="5" t="str">
        <f>"   "&amp;Labels!B58</f>
        <v xml:space="preserve">   Location</v>
      </c>
      <c r="B66" s="75" t="str">
        <f>'Inputs - Candidates'!G129</f>
        <v xml:space="preserve"> </v>
      </c>
    </row>
  </sheetData>
  <mergeCells count="5">
    <mergeCell ref="A1:C1"/>
    <mergeCell ref="A2:C2"/>
    <mergeCell ref="A3:C3"/>
    <mergeCell ref="A4:C4"/>
    <mergeCell ref="A5:B5"/>
  </mergeCells>
  <pageMargins left="0.25" right="0.25" top="0.5" bottom="0.5" header="0.5" footer="0.5"/>
  <pageSetup paperSize="9" fitToHeight="32767" orientation="landscape" horizontalDpi="0" verticalDpi="0" copies="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34" ma:contentTypeDescription="Create a new document." ma:contentTypeScope="" ma:versionID="e4b7918f6d70a6bbd3ae09fdaae93119"/>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file>

<file path=customXml/itemProps1.xml><?xml version="1.0" encoding="utf-8"?>
<ds:datastoreItem xmlns:ds="http://schemas.openxmlformats.org/officeDocument/2006/customXml" ds:itemID="{4BB19C02-F6D2-40AC-8F19-A6ABB48FB593}">
  <ds:schemaRefs>
    <ds:schemaRef ds:uri="http://schemas.microsoft.com/office/2006/metadata/contentType"/>
    <ds:schemaRef ds:uri="http://schemas.microsoft.com/office/2006/metadata/properties/metaAttributes"/>
  </ds:schemaRefs>
</ds:datastoreItem>
</file>

<file path=customXml/itemProps2.xml><?xml version="1.0" encoding="utf-8"?>
<ds:datastoreItem xmlns:ds="http://schemas.openxmlformats.org/officeDocument/2006/customXml" ds:itemID="{12330CF5-B96A-4A0D-92A9-AF54D80894DF}">
  <ds:schemaRefs>
    <ds:schemaRef ds:uri="http://schemas.microsoft.com/sharepoint/v3/contenttype/forms"/>
  </ds:schemaRefs>
</ds:datastoreItem>
</file>

<file path=customXml/itemProps3.xml><?xml version="1.0" encoding="utf-8"?>
<ds:datastoreItem xmlns:ds="http://schemas.openxmlformats.org/officeDocument/2006/customXml" ds:itemID="{C9541DCA-1AFF-49F1-AA83-75FBC62531B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Intro</vt:lpstr>
      <vt:lpstr>Evaluation Criteria</vt:lpstr>
      <vt:lpstr>Rating System</vt:lpstr>
      <vt:lpstr>Open Position</vt:lpstr>
      <vt:lpstr>Inputs - Candidates</vt:lpstr>
      <vt:lpstr>Ratings Summary</vt:lpstr>
      <vt:lpstr>Candidate 1</vt:lpstr>
      <vt:lpstr>Candidate 2</vt:lpstr>
      <vt:lpstr>Candidate 3</vt:lpstr>
      <vt:lpstr>Candidate 4</vt:lpstr>
      <vt:lpstr>Candidate 5</vt:lpstr>
      <vt:lpstr>Candidate 6</vt:lpstr>
      <vt:lpstr>Formulas</vt:lpstr>
      <vt:lpstr>(Intermediate Computations)</vt:lpstr>
      <vt:lpstr>(Other Computations)</vt:lpstr>
      <vt:lpstr>Labels</vt:lpstr>
      <vt:lpstr>Intro!Print_Titles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Dnaumov</dc:creator>
  <cp:lastModifiedBy>Dnaumov</cp:lastModifiedBy>
  <dcterms:created xsi:type="dcterms:W3CDTF">2010-06-11T21:44:17Z</dcterms:created>
  <dcterms:modified xsi:type="dcterms:W3CDTF">2010-07-09T19:57:02Z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TC103385769990</vt:lpwstr>
  </property>
</Properties>
</file>