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240" yWindow="120" windowWidth="14940" windowHeight="9225"/>
  </bookViews>
  <sheets>
    <sheet name="Intro" sheetId="19" r:id="rId1"/>
    <sheet name="Inputs" sheetId="1" r:id="rId2"/>
    <sheet name="Transitions" sheetId="2" r:id="rId3"/>
    <sheet name="Units" sheetId="3" r:id="rId4"/>
    <sheet name="Utilization" sheetId="4" r:id="rId5"/>
    <sheet name="Unit Cost" sheetId="5" r:id="rId6"/>
    <sheet name="Cost Flow" sheetId="6" r:id="rId7"/>
    <sheet name="Unit Cost Detail" sheetId="7" r:id="rId8"/>
    <sheet name="Cost Flow Detail" sheetId="8" r:id="rId9"/>
    <sheet name="Formulas" sheetId="9" r:id="rId10"/>
    <sheet name="Plot Support" sheetId="10" state="hidden" r:id="rId11"/>
    <sheet name="(Intermediate Computations)" sheetId="11" state="hidden" r:id="rId12"/>
    <sheet name="(Other Computations)" sheetId="12" state="hidden" r:id="rId13"/>
    <sheet name="Labels" sheetId="13" r:id="rId14"/>
    <sheet name="ZZZ__FnCalls" sheetId="14" state="hidden" r:id="rId15"/>
    <sheet name="ZZZ_Ranges" sheetId="15" state="hidden" r:id="rId16"/>
    <sheet name="ZZZ_Import" sheetId="16" state="hidden" r:id="rId17"/>
  </sheets>
  <definedNames>
    <definedName name="COGS_1" localSheetId="0">#REF!</definedName>
    <definedName name="COGS_1">ZZZ_Ranges!$A$122:$L$122</definedName>
    <definedName name="COGS_10" localSheetId="0">#REF!</definedName>
    <definedName name="COGS_10">ZZZ_Ranges!$A$131:$L$131</definedName>
    <definedName name="COGS_11" localSheetId="0">#REF!</definedName>
    <definedName name="COGS_11">ZZZ_Ranges!$A$132:$L$132</definedName>
    <definedName name="COGS_12" localSheetId="0">#REF!</definedName>
    <definedName name="COGS_12">ZZZ_Ranges!$A$133:$L$133</definedName>
    <definedName name="COGS_2" localSheetId="0">#REF!</definedName>
    <definedName name="COGS_2">ZZZ_Ranges!$A$123:$L$123</definedName>
    <definedName name="COGS_3" localSheetId="0">#REF!</definedName>
    <definedName name="COGS_3">ZZZ_Ranges!$A$124:$L$124</definedName>
    <definedName name="COGS_4" localSheetId="0">#REF!</definedName>
    <definedName name="COGS_4">ZZZ_Ranges!$A$125:$L$125</definedName>
    <definedName name="COGS_5" localSheetId="0">#REF!</definedName>
    <definedName name="COGS_5">ZZZ_Ranges!$A$126:$L$126</definedName>
    <definedName name="COGS_6" localSheetId="0">#REF!</definedName>
    <definedName name="COGS_6">ZZZ_Ranges!$A$127:$L$127</definedName>
    <definedName name="COGS_7" localSheetId="0">#REF!</definedName>
    <definedName name="COGS_7">ZZZ_Ranges!$A$128:$L$128</definedName>
    <definedName name="COGS_8" localSheetId="0">#REF!</definedName>
    <definedName name="COGS_8">ZZZ_Ranges!$A$129:$L$129</definedName>
    <definedName name="COGS_9" localSheetId="0">#REF!</definedName>
    <definedName name="COGS_9">ZZZ_Ranges!$A$130:$L$130</definedName>
    <definedName name="COGS_Date" localSheetId="0">#REF!</definedName>
    <definedName name="COGS_Date">ZZZ_Ranges!$A$150:$L$150</definedName>
    <definedName name="COGS_per_U_1" localSheetId="0">#REF!</definedName>
    <definedName name="COGS_per_U_1">ZZZ_Ranges!$A$152:$L$152</definedName>
    <definedName name="COGS_per_U_10" localSheetId="0">#REF!</definedName>
    <definedName name="COGS_per_U_10">ZZZ_Ranges!$A$161:$L$161</definedName>
    <definedName name="COGS_per_U_11" localSheetId="0">#REF!</definedName>
    <definedName name="COGS_per_U_11">ZZZ_Ranges!$A$162:$L$162</definedName>
    <definedName name="COGS_per_U_12" localSheetId="0">#REF!</definedName>
    <definedName name="COGS_per_U_12">ZZZ_Ranges!$A$163:$L$163</definedName>
    <definedName name="COGS_per_U_2" localSheetId="0">#REF!</definedName>
    <definedName name="COGS_per_U_2">ZZZ_Ranges!$A$153:$L$153</definedName>
    <definedName name="COGS_per_U_3" localSheetId="0">#REF!</definedName>
    <definedName name="COGS_per_U_3">ZZZ_Ranges!$A$154:$L$154</definedName>
    <definedName name="COGS_per_U_4" localSheetId="0">#REF!</definedName>
    <definedName name="COGS_per_U_4">ZZZ_Ranges!$A$155:$L$155</definedName>
    <definedName name="COGS_per_U_5" localSheetId="0">#REF!</definedName>
    <definedName name="COGS_per_U_5">ZZZ_Ranges!$A$156:$L$156</definedName>
    <definedName name="COGS_per_U_6" localSheetId="0">#REF!</definedName>
    <definedName name="COGS_per_U_6">ZZZ_Ranges!$A$157:$L$157</definedName>
    <definedName name="COGS_per_U_7" localSheetId="0">#REF!</definedName>
    <definedName name="COGS_per_U_7">ZZZ_Ranges!$A$158:$L$158</definedName>
    <definedName name="COGS_per_U_8" localSheetId="0">#REF!</definedName>
    <definedName name="COGS_per_U_8">ZZZ_Ranges!$A$159:$L$159</definedName>
    <definedName name="COGS_per_U_9" localSheetId="0">#REF!</definedName>
    <definedName name="COGS_per_U_9">ZZZ_Ranges!$A$160:$L$160</definedName>
    <definedName name="COGS_per_U_Date" localSheetId="0">#REF!</definedName>
    <definedName name="COGS_per_U_Date">ZZZ_Ranges!$A$179:$L$179</definedName>
    <definedName name="COGS_per_U_Process">#REF!</definedName>
    <definedName name="COGS_per_U_Process_Finished_Goods_A">#REF!</definedName>
    <definedName name="COGS_per_U_Process_Finished_Goods_A_Cost_Types">#REF!</definedName>
    <definedName name="COGS_per_U_Process_Finished_Goods_A_Cost_Types_Fixed_Exp">#REF!</definedName>
    <definedName name="COGS_per_U_Process_Finished_Goods_A_Cost_Types_Labor">#REF!</definedName>
    <definedName name="COGS_per_U_Process_Finished_Goods_A_Cost_Types_Material">#REF!</definedName>
    <definedName name="COGS_per_U_Process_Finished_Goods_A_Cost_Types_OH">#REF!</definedName>
    <definedName name="COGS_per_U_Process_Finished_Goods_B">#REF!</definedName>
    <definedName name="COGS_per_U_Process_Finished_Goods_B_Cost_Types">#REF!</definedName>
    <definedName name="COGS_per_U_Process_Finished_Goods_B_Cost_Types_Fixed_Exp">#REF!</definedName>
    <definedName name="COGS_per_U_Process_Finished_Goods_B_Cost_Types_Labor">#REF!</definedName>
    <definedName name="COGS_per_U_Process_Finished_Goods_B_Cost_Types_Material">#REF!</definedName>
    <definedName name="COGS_per_U_Process_Finished_Goods_B_Cost_Types_OH">#REF!</definedName>
    <definedName name="COGS_per_U_Process_Process_1">#REF!</definedName>
    <definedName name="COGS_per_U_Process_Process_1_Cost_Types">#REF!</definedName>
    <definedName name="COGS_per_U_Process_Process_1_Cost_Types_Fixed_Exp">#REF!</definedName>
    <definedName name="COGS_per_U_Process_Process_1_Cost_Types_Labor">#REF!</definedName>
    <definedName name="COGS_per_U_Process_Process_1_Cost_Types_Material">#REF!</definedName>
    <definedName name="COGS_per_U_Process_Process_1_Cost_Types_OH">#REF!</definedName>
    <definedName name="COGS_per_U_Process_Process_2">#REF!</definedName>
    <definedName name="COGS_per_U_Process_Process_2_Cost_Types">#REF!</definedName>
    <definedName name="COGS_per_U_Process_Process_2_Cost_Types_Fixed_Exp">#REF!</definedName>
    <definedName name="COGS_per_U_Process_Process_2_Cost_Types_Labor">#REF!</definedName>
    <definedName name="COGS_per_U_Process_Process_2_Cost_Types_Material">#REF!</definedName>
    <definedName name="COGS_per_U_Process_Process_2_Cost_Types_OH">#REF!</definedName>
    <definedName name="COGS_per_U_Process_Process_3">#REF!</definedName>
    <definedName name="COGS_per_U_Process_Process_3_Cost_Types">#REF!</definedName>
    <definedName name="COGS_per_U_Process_Process_3_Cost_Types_Fixed_Exp">#REF!</definedName>
    <definedName name="COGS_per_U_Process_Process_3_Cost_Types_Labor">#REF!</definedName>
    <definedName name="COGS_per_U_Process_Process_3_Cost_Types_Material">#REF!</definedName>
    <definedName name="COGS_per_U_Process_Process_3_Cost_Types_OH">#REF!</definedName>
    <definedName name="COGS_per_U_Process_Process_4">#REF!</definedName>
    <definedName name="COGS_per_U_Process_Process_4_Cost_Types">#REF!</definedName>
    <definedName name="COGS_per_U_Process_Process_4_Cost_Types_Fixed_Exp">#REF!</definedName>
    <definedName name="COGS_per_U_Process_Process_4_Cost_Types_Labor">#REF!</definedName>
    <definedName name="COGS_per_U_Process_Process_4_Cost_Types_Material">#REF!</definedName>
    <definedName name="COGS_per_U_Process_Process_4_Cost_Types_OH">#REF!</definedName>
    <definedName name="COGS_per_U_Process_Rework_2">#REF!</definedName>
    <definedName name="COGS_per_U_Process_Rework_2_Cost_Types">#REF!</definedName>
    <definedName name="COGS_per_U_Process_Rework_2_Cost_Types_Fixed_Exp">#REF!</definedName>
    <definedName name="COGS_per_U_Process_Rework_2_Cost_Types_Labor">#REF!</definedName>
    <definedName name="COGS_per_U_Process_Rework_2_Cost_Types_Material">#REF!</definedName>
    <definedName name="COGS_per_U_Process_Rework_2_Cost_Types_OH">#REF!</definedName>
    <definedName name="COGS_per_U_Stages_Stage_1">ZZZ_Ranges!$A$167:$L$167</definedName>
    <definedName name="COGS_per_U_Stages_Stage_1_Cost_Types">ZZZ_Ranges!$A$167:$L$167</definedName>
    <definedName name="COGS_per_U_Stages_Stage_1_Cost_Types_Fixed_Exp">ZZZ_Ranges!$A$165:$L$165</definedName>
    <definedName name="COGS_per_U_Stages_Stage_1_Cost_Types_Labor">ZZZ_Ranges!$A$164:$L$164</definedName>
    <definedName name="COGS_per_U_Stages_Stage_1_Cost_Types_Material">ZZZ_Ranges!$A$151:$L$151</definedName>
    <definedName name="COGS_per_U_Stages_Stage_1_Cost_Types_OH">ZZZ_Ranges!$A$166:$L$166</definedName>
    <definedName name="COGS_per_U_Stages_Stage_2">ZZZ_Ranges!$A$172:$L$172</definedName>
    <definedName name="COGS_per_U_Stages_Stage_2_Cost_Types">ZZZ_Ranges!$A$172:$L$172</definedName>
    <definedName name="COGS_per_U_Stages_Stage_2_Cost_Types_Fixed_Exp">ZZZ_Ranges!$A$170:$L$170</definedName>
    <definedName name="COGS_per_U_Stages_Stage_2_Cost_Types_Labor">ZZZ_Ranges!$A$169:$L$169</definedName>
    <definedName name="COGS_per_U_Stages_Stage_2_Cost_Types_Material">ZZZ_Ranges!$A$168:$L$168</definedName>
    <definedName name="COGS_per_U_Stages_Stage_2_Cost_Types_OH">ZZZ_Ranges!$A$171:$L$171</definedName>
    <definedName name="COGS_per_U_Stages_Stage_3">ZZZ_Ranges!$A$177:$L$177</definedName>
    <definedName name="COGS_per_U_Stages_Stage_3_Cost_Types">ZZZ_Ranges!$A$177:$L$177</definedName>
    <definedName name="COGS_per_U_Stages_Stage_3_Cost_Types_Fixed_Exp">ZZZ_Ranges!$A$175:$L$175</definedName>
    <definedName name="COGS_per_U_Stages_Stage_3_Cost_Types_Labor">ZZZ_Ranges!$A$174:$L$174</definedName>
    <definedName name="COGS_per_U_Stages_Stage_3_Cost_Types_Material">ZZZ_Ranges!$A$173:$L$173</definedName>
    <definedName name="COGS_per_U_Stages_Stage_3_Cost_Types_OH">ZZZ_Ranges!$A$176:$L$176</definedName>
    <definedName name="COGS_per_U_Time_Period" localSheetId="0">#REF!</definedName>
    <definedName name="COGS_per_U_Time_Period">ZZZ_Ranges!$A$178:$L$178</definedName>
    <definedName name="COGS_Process">#REF!</definedName>
    <definedName name="COGS_Process_Finished_Goods_A">#REF!</definedName>
    <definedName name="COGS_Process_Finished_Goods_A_Cost_Types">#REF!</definedName>
    <definedName name="COGS_Process_Finished_Goods_A_Cost_Types_Fixed_Exp">#REF!</definedName>
    <definedName name="COGS_Process_Finished_Goods_A_Cost_Types_Labor">#REF!</definedName>
    <definedName name="COGS_Process_Finished_Goods_A_Cost_Types_Material">#REF!</definedName>
    <definedName name="COGS_Process_Finished_Goods_A_Cost_Types_OH">#REF!</definedName>
    <definedName name="COGS_Process_Finished_Goods_B">#REF!</definedName>
    <definedName name="COGS_Process_Finished_Goods_B_Cost_Types">#REF!</definedName>
    <definedName name="COGS_Process_Finished_Goods_B_Cost_Types_Fixed_Exp">#REF!</definedName>
    <definedName name="COGS_Process_Finished_Goods_B_Cost_Types_Labor">#REF!</definedName>
    <definedName name="COGS_Process_Finished_Goods_B_Cost_Types_Material">#REF!</definedName>
    <definedName name="COGS_Process_Finished_Goods_B_Cost_Types_OH">#REF!</definedName>
    <definedName name="COGS_Process_Process_1">#REF!</definedName>
    <definedName name="COGS_Process_Process_1_Cost_Types">#REF!</definedName>
    <definedName name="COGS_Process_Process_1_Cost_Types_Fixed_Exp">#REF!</definedName>
    <definedName name="COGS_Process_Process_1_Cost_Types_Labor">#REF!</definedName>
    <definedName name="COGS_Process_Process_1_Cost_Types_Material">#REF!</definedName>
    <definedName name="COGS_Process_Process_1_Cost_Types_OH">#REF!</definedName>
    <definedName name="COGS_Process_Process_2">#REF!</definedName>
    <definedName name="COGS_Process_Process_2_Cost_Types">#REF!</definedName>
    <definedName name="COGS_Process_Process_2_Cost_Types_Fixed_Exp">#REF!</definedName>
    <definedName name="COGS_Process_Process_2_Cost_Types_Labor">#REF!</definedName>
    <definedName name="COGS_Process_Process_2_Cost_Types_Material">#REF!</definedName>
    <definedName name="COGS_Process_Process_2_Cost_Types_OH">#REF!</definedName>
    <definedName name="COGS_Process_Process_3">#REF!</definedName>
    <definedName name="COGS_Process_Process_3_Cost_Types">#REF!</definedName>
    <definedName name="COGS_Process_Process_3_Cost_Types_Fixed_Exp">#REF!</definedName>
    <definedName name="COGS_Process_Process_3_Cost_Types_Labor">#REF!</definedName>
    <definedName name="COGS_Process_Process_3_Cost_Types_Material">#REF!</definedName>
    <definedName name="COGS_Process_Process_3_Cost_Types_OH">#REF!</definedName>
    <definedName name="COGS_Process_Process_4">#REF!</definedName>
    <definedName name="COGS_Process_Process_4_Cost_Types">#REF!</definedName>
    <definedName name="COGS_Process_Process_4_Cost_Types_Fixed_Exp">#REF!</definedName>
    <definedName name="COGS_Process_Process_4_Cost_Types_Labor">#REF!</definedName>
    <definedName name="COGS_Process_Process_4_Cost_Types_Material">#REF!</definedName>
    <definedName name="COGS_Process_Process_4_Cost_Types_OH">#REF!</definedName>
    <definedName name="COGS_Process_Rework_2">#REF!</definedName>
    <definedName name="COGS_Process_Rework_2_Cost_Types">#REF!</definedName>
    <definedName name="COGS_Process_Rework_2_Cost_Types_Fixed_Exp">#REF!</definedName>
    <definedName name="COGS_Process_Rework_2_Cost_Types_Labor">#REF!</definedName>
    <definedName name="COGS_Process_Rework_2_Cost_Types_Material">#REF!</definedName>
    <definedName name="COGS_Process_Rework_2_Cost_Types_OH">#REF!</definedName>
    <definedName name="COGS_Stages">ZZZ_Ranges!$A$148:$L$148</definedName>
    <definedName name="COGS_Stages_Stage_1">ZZZ_Ranges!$A$137:$L$137</definedName>
    <definedName name="COGS_Stages_Stage_1_Cost_Types">ZZZ_Ranges!$A$137:$L$137</definedName>
    <definedName name="COGS_Stages_Stage_1_Cost_Types_Fixed_Exp">ZZZ_Ranges!$A$135:$L$135</definedName>
    <definedName name="COGS_Stages_Stage_1_Cost_Types_Labor">ZZZ_Ranges!$A$134:$L$134</definedName>
    <definedName name="COGS_Stages_Stage_1_Cost_Types_Material">ZZZ_Ranges!$A$121:$L$121</definedName>
    <definedName name="COGS_Stages_Stage_1_Cost_Types_OH">ZZZ_Ranges!$A$136:$L$136</definedName>
    <definedName name="COGS_Stages_Stage_2">ZZZ_Ranges!$A$142:$L$142</definedName>
    <definedName name="COGS_Stages_Stage_2_Cost_Types">ZZZ_Ranges!$A$142:$L$142</definedName>
    <definedName name="COGS_Stages_Stage_2_Cost_Types_Fixed_Exp">ZZZ_Ranges!$A$140:$L$140</definedName>
    <definedName name="COGS_Stages_Stage_2_Cost_Types_Labor">ZZZ_Ranges!$A$139:$L$139</definedName>
    <definedName name="COGS_Stages_Stage_2_Cost_Types_Material">ZZZ_Ranges!$A$138:$L$138</definedName>
    <definedName name="COGS_Stages_Stage_2_Cost_Types_OH">ZZZ_Ranges!$A$141:$L$141</definedName>
    <definedName name="COGS_Stages_Stage_3">ZZZ_Ranges!$A$147:$L$147</definedName>
    <definedName name="COGS_Stages_Stage_3_Cost_Types">ZZZ_Ranges!$A$147:$L$147</definedName>
    <definedName name="COGS_Stages_Stage_3_Cost_Types_Fixed_Exp">ZZZ_Ranges!$A$145:$L$145</definedName>
    <definedName name="COGS_Stages_Stage_3_Cost_Types_Labor">ZZZ_Ranges!$A$144:$L$144</definedName>
    <definedName name="COGS_Stages_Stage_3_Cost_Types_Material">ZZZ_Ranges!$A$143:$L$143</definedName>
    <definedName name="COGS_Stages_Stage_3_Cost_Types_OH">ZZZ_Ranges!$A$146:$L$146</definedName>
    <definedName name="COGS_Time_Period" localSheetId="0">#REF!</definedName>
    <definedName name="COGS_Time_Period">ZZZ_Ranges!$A$149:$L$149</definedName>
    <definedName name="Gross_Margin_1">#REF!</definedName>
    <definedName name="Gross_Margin_10">#REF!</definedName>
    <definedName name="Gross_Margin_11">#REF!</definedName>
    <definedName name="Gross_Margin_12">#REF!</definedName>
    <definedName name="Gross_Margin_2">#REF!</definedName>
    <definedName name="Gross_Margin_3">#REF!</definedName>
    <definedName name="Gross_Margin_4">#REF!</definedName>
    <definedName name="Gross_Margin_5">#REF!</definedName>
    <definedName name="Gross_Margin_6">#REF!</definedName>
    <definedName name="Gross_Margin_7">#REF!</definedName>
    <definedName name="Gross_Margin_8">#REF!</definedName>
    <definedName name="Gross_Margin_9">#REF!</definedName>
    <definedName name="Gross_Margin_Date">#REF!</definedName>
    <definedName name="Gross_Margin_pct_1">#REF!</definedName>
    <definedName name="Gross_Margin_pct_10">#REF!</definedName>
    <definedName name="Gross_Margin_pct_11">#REF!</definedName>
    <definedName name="Gross_Margin_pct_12">#REF!</definedName>
    <definedName name="Gross_Margin_pct_2">#REF!</definedName>
    <definedName name="Gross_Margin_pct_3">#REF!</definedName>
    <definedName name="Gross_Margin_pct_4">#REF!</definedName>
    <definedName name="Gross_Margin_pct_5">#REF!</definedName>
    <definedName name="Gross_Margin_pct_6">#REF!</definedName>
    <definedName name="Gross_Margin_pct_7">#REF!</definedName>
    <definedName name="Gross_Margin_pct_8">#REF!</definedName>
    <definedName name="Gross_Margin_pct_9">#REF!</definedName>
    <definedName name="Gross_Margin_pct_Date">#REF!</definedName>
    <definedName name="Gross_Margin_pct_Process">#REF!</definedName>
    <definedName name="Gross_Margin_pct_Process_Finished_Goods_A">#REF!</definedName>
    <definedName name="Gross_Margin_pct_Process_Finished_Goods_B">#REF!</definedName>
    <definedName name="Gross_Margin_pct_Process_Process_1">#REF!</definedName>
    <definedName name="Gross_Margin_pct_Process_Process_2">#REF!</definedName>
    <definedName name="Gross_Margin_pct_Process_Process_3">#REF!</definedName>
    <definedName name="Gross_Margin_pct_Process_Process_4">#REF!</definedName>
    <definedName name="Gross_Margin_pct_Process_Rework_2">#REF!</definedName>
    <definedName name="Gross_Margin_pct_Time_Period">#REF!</definedName>
    <definedName name="Gross_Margin_Process">#REF!</definedName>
    <definedName name="Gross_Margin_Process_Finished_Goods_A">#REF!</definedName>
    <definedName name="Gross_Margin_Process_Finished_Goods_B">#REF!</definedName>
    <definedName name="Gross_Margin_Process_Process_1">#REF!</definedName>
    <definedName name="Gross_Margin_Process_Process_2">#REF!</definedName>
    <definedName name="Gross_Margin_Process_Process_3">#REF!</definedName>
    <definedName name="Gross_Margin_Process_Process_4">#REF!</definedName>
    <definedName name="Gross_Margin_Process_Rework_2">#REF!</definedName>
    <definedName name="Gross_Margin_Time_Period">#REF!</definedName>
    <definedName name="Model_Start_Date">Labels!$B$6</definedName>
    <definedName name="_xlnm.Print_Titles" localSheetId="0">Intro!$1:$4</definedName>
    <definedName name="Proc_Cost_per_U_1" localSheetId="0">#REF!</definedName>
    <definedName name="Proc_Cost_per_U_1">ZZZ_Ranges!$A$32:$L$32</definedName>
    <definedName name="Proc_Cost_per_U_10" localSheetId="0">#REF!</definedName>
    <definedName name="Proc_Cost_per_U_10">ZZZ_Ranges!$A$41:$L$41</definedName>
    <definedName name="Proc_Cost_per_U_11" localSheetId="0">#REF!</definedName>
    <definedName name="Proc_Cost_per_U_11">ZZZ_Ranges!$A$42:$L$42</definedName>
    <definedName name="Proc_Cost_per_U_12" localSheetId="0">#REF!</definedName>
    <definedName name="Proc_Cost_per_U_12">ZZZ_Ranges!$A$43:$L$43</definedName>
    <definedName name="Proc_Cost_per_U_2" localSheetId="0">#REF!</definedName>
    <definedName name="Proc_Cost_per_U_2">ZZZ_Ranges!$A$33:$L$33</definedName>
    <definedName name="Proc_Cost_per_U_3" localSheetId="0">#REF!</definedName>
    <definedName name="Proc_Cost_per_U_3">ZZZ_Ranges!$A$34:$L$34</definedName>
    <definedName name="Proc_Cost_per_U_4" localSheetId="0">#REF!</definedName>
    <definedName name="Proc_Cost_per_U_4">ZZZ_Ranges!$A$35:$L$35</definedName>
    <definedName name="Proc_Cost_per_U_5" localSheetId="0">#REF!</definedName>
    <definedName name="Proc_Cost_per_U_5">ZZZ_Ranges!$A$36:$L$36</definedName>
    <definedName name="Proc_Cost_per_U_6" localSheetId="0">#REF!</definedName>
    <definedName name="Proc_Cost_per_U_6">ZZZ_Ranges!$A$37:$L$37</definedName>
    <definedName name="Proc_Cost_per_U_7" localSheetId="0">#REF!</definedName>
    <definedName name="Proc_Cost_per_U_7">ZZZ_Ranges!$A$38:$L$38</definedName>
    <definedName name="Proc_Cost_per_U_8" localSheetId="0">#REF!</definedName>
    <definedName name="Proc_Cost_per_U_8">ZZZ_Ranges!$A$39:$L$39</definedName>
    <definedName name="Proc_Cost_per_U_9" localSheetId="0">#REF!</definedName>
    <definedName name="Proc_Cost_per_U_9">ZZZ_Ranges!$A$40:$L$40</definedName>
    <definedName name="Proc_Cost_per_U_Date" localSheetId="0">#REF!</definedName>
    <definedName name="Proc_Cost_per_U_Date">ZZZ_Ranges!$A$60:$L$60</definedName>
    <definedName name="Proc_Cost_per_U_Process">#REF!</definedName>
    <definedName name="Proc_Cost_per_U_Process_Finished_Goods_A">#REF!</definedName>
    <definedName name="Proc_Cost_per_U_Process_Finished_Goods_A_Cost_Types">#REF!</definedName>
    <definedName name="Proc_Cost_per_U_Process_Finished_Goods_A_Cost_Types_Fixed_Exp">#REF!</definedName>
    <definedName name="Proc_Cost_per_U_Process_Finished_Goods_A_Cost_Types_Labor">#REF!</definedName>
    <definedName name="Proc_Cost_per_U_Process_Finished_Goods_A_Cost_Types_Material">#REF!</definedName>
    <definedName name="Proc_Cost_per_U_Process_Finished_Goods_A_Cost_Types_OH">#REF!</definedName>
    <definedName name="Proc_Cost_per_U_Process_Finished_Goods_B">#REF!</definedName>
    <definedName name="Proc_Cost_per_U_Process_Finished_Goods_B_Cost_Types">#REF!</definedName>
    <definedName name="Proc_Cost_per_U_Process_Finished_Goods_B_Cost_Types_Fixed_Exp">#REF!</definedName>
    <definedName name="Proc_Cost_per_U_Process_Finished_Goods_B_Cost_Types_Labor">#REF!</definedName>
    <definedName name="Proc_Cost_per_U_Process_Finished_Goods_B_Cost_Types_Material">#REF!</definedName>
    <definedName name="Proc_Cost_per_U_Process_Finished_Goods_B_Cost_Types_OH">#REF!</definedName>
    <definedName name="Proc_Cost_per_U_Process_Process_1">#REF!</definedName>
    <definedName name="Proc_Cost_per_U_Process_Process_1_Cost_Types">#REF!</definedName>
    <definedName name="Proc_Cost_per_U_Process_Process_1_Cost_Types_Fixed_Exp">#REF!</definedName>
    <definedName name="Proc_Cost_per_U_Process_Process_1_Cost_Types_Labor">#REF!</definedName>
    <definedName name="Proc_Cost_per_U_Process_Process_1_Cost_Types_Material">#REF!</definedName>
    <definedName name="Proc_Cost_per_U_Process_Process_1_Cost_Types_OH">#REF!</definedName>
    <definedName name="Proc_Cost_per_U_Process_Process_2">#REF!</definedName>
    <definedName name="Proc_Cost_per_U_Process_Process_2_Cost_Types">#REF!</definedName>
    <definedName name="Proc_Cost_per_U_Process_Process_2_Cost_Types_Fixed_Exp">#REF!</definedName>
    <definedName name="Proc_Cost_per_U_Process_Process_2_Cost_Types_Labor">#REF!</definedName>
    <definedName name="Proc_Cost_per_U_Process_Process_2_Cost_Types_Material">#REF!</definedName>
    <definedName name="Proc_Cost_per_U_Process_Process_2_Cost_Types_OH">#REF!</definedName>
    <definedName name="Proc_Cost_per_U_Process_Process_3">#REF!</definedName>
    <definedName name="Proc_Cost_per_U_Process_Process_3_Cost_Types">#REF!</definedName>
    <definedName name="Proc_Cost_per_U_Process_Process_3_Cost_Types_Fixed_Exp">#REF!</definedName>
    <definedName name="Proc_Cost_per_U_Process_Process_3_Cost_Types_Labor">#REF!</definedName>
    <definedName name="Proc_Cost_per_U_Process_Process_3_Cost_Types_Material">#REF!</definedName>
    <definedName name="Proc_Cost_per_U_Process_Process_3_Cost_Types_OH">#REF!</definedName>
    <definedName name="Proc_Cost_per_U_Process_Process_4">#REF!</definedName>
    <definedName name="Proc_Cost_per_U_Process_Process_4_Cost_Types">#REF!</definedName>
    <definedName name="Proc_Cost_per_U_Process_Process_4_Cost_Types_Fixed_Exp">#REF!</definedName>
    <definedName name="Proc_Cost_per_U_Process_Process_4_Cost_Types_Labor">#REF!</definedName>
    <definedName name="Proc_Cost_per_U_Process_Process_4_Cost_Types_Material">#REF!</definedName>
    <definedName name="Proc_Cost_per_U_Process_Process_4_Cost_Types_OH">#REF!</definedName>
    <definedName name="Proc_Cost_per_U_Process_Rework_2">#REF!</definedName>
    <definedName name="Proc_Cost_per_U_Process_Rework_2_Cost_Types">#REF!</definedName>
    <definedName name="Proc_Cost_per_U_Process_Rework_2_Cost_Types_Fixed_Exp">#REF!</definedName>
    <definedName name="Proc_Cost_per_U_Process_Rework_2_Cost_Types_Labor">#REF!</definedName>
    <definedName name="Proc_Cost_per_U_Process_Rework_2_Cost_Types_Material">#REF!</definedName>
    <definedName name="Proc_Cost_per_U_Process_Rework_2_Cost_Types_OH">#REF!</definedName>
    <definedName name="Proc_Cost_per_U_Sc_1">ZZZ_Ranges!$A$62:$L$62</definedName>
    <definedName name="Proc_Cost_per_U_Sc_10">ZZZ_Ranges!$A$71:$L$71</definedName>
    <definedName name="Proc_Cost_per_U_Sc_11">ZZZ_Ranges!$A$72:$L$72</definedName>
    <definedName name="Proc_Cost_per_U_Sc_12">ZZZ_Ranges!$A$73:$L$73</definedName>
    <definedName name="Proc_Cost_per_U_Sc_2">ZZZ_Ranges!$A$63:$L$63</definedName>
    <definedName name="Proc_Cost_per_U_Sc_3">ZZZ_Ranges!$A$64:$L$64</definedName>
    <definedName name="Proc_Cost_per_U_Sc_4">ZZZ_Ranges!$A$65:$L$65</definedName>
    <definedName name="Proc_Cost_per_U_Sc_5">ZZZ_Ranges!$A$66:$L$66</definedName>
    <definedName name="Proc_Cost_per_U_Sc_6">ZZZ_Ranges!$A$67:$L$67</definedName>
    <definedName name="Proc_Cost_per_U_Sc_7">ZZZ_Ranges!$A$68:$L$68</definedName>
    <definedName name="Proc_Cost_per_U_Sc_8">ZZZ_Ranges!$A$69:$L$69</definedName>
    <definedName name="Proc_Cost_per_U_Sc_9">ZZZ_Ranges!$A$70:$L$70</definedName>
    <definedName name="Proc_Cost_per_U_Sc_Date">ZZZ_Ranges!$A$90:$L$90</definedName>
    <definedName name="Proc_Cost_per_U_Sc_Stages">ZZZ_Ranges!$A$88:$L$88</definedName>
    <definedName name="Proc_Cost_per_U_Sc_Stages_Stage_1">ZZZ_Ranges!$A$77:$L$77</definedName>
    <definedName name="Proc_Cost_per_U_Sc_Stages_Stage_1_Cost_Types">ZZZ_Ranges!$A$77:$L$77</definedName>
    <definedName name="Proc_Cost_per_U_Sc_Stages_Stage_1_Cost_Types_Fixed_Exp">ZZZ_Ranges!$A$75:$L$75</definedName>
    <definedName name="Proc_Cost_per_U_Sc_Stages_Stage_1_Cost_Types_Labor">ZZZ_Ranges!$A$74:$L$74</definedName>
    <definedName name="Proc_Cost_per_U_Sc_Stages_Stage_1_Cost_Types_Material">ZZZ_Ranges!$A$61:$L$61</definedName>
    <definedName name="Proc_Cost_per_U_Sc_Stages_Stage_1_Cost_Types_OH">ZZZ_Ranges!$A$76:$L$76</definedName>
    <definedName name="Proc_Cost_per_U_Sc_Stages_Stage_2">ZZZ_Ranges!$A$82:$L$82</definedName>
    <definedName name="Proc_Cost_per_U_Sc_Stages_Stage_2_Cost_Types">ZZZ_Ranges!$A$82:$L$82</definedName>
    <definedName name="Proc_Cost_per_U_Sc_Stages_Stage_2_Cost_Types_Fixed_Exp">ZZZ_Ranges!$A$80:$L$80</definedName>
    <definedName name="Proc_Cost_per_U_Sc_Stages_Stage_2_Cost_Types_Labor">ZZZ_Ranges!$A$79:$L$79</definedName>
    <definedName name="Proc_Cost_per_U_Sc_Stages_Stage_2_Cost_Types_Material">ZZZ_Ranges!$A$78:$L$78</definedName>
    <definedName name="Proc_Cost_per_U_Sc_Stages_Stage_2_Cost_Types_OH">ZZZ_Ranges!$A$81:$L$81</definedName>
    <definedName name="Proc_Cost_per_U_Sc_Stages_Stage_3">ZZZ_Ranges!$A$87:$L$87</definedName>
    <definedName name="Proc_Cost_per_U_Sc_Stages_Stage_3_Cost_Types">ZZZ_Ranges!$A$87:$L$87</definedName>
    <definedName name="Proc_Cost_per_U_Sc_Stages_Stage_3_Cost_Types_Fixed_Exp">ZZZ_Ranges!$A$85:$L$85</definedName>
    <definedName name="Proc_Cost_per_U_Sc_Stages_Stage_3_Cost_Types_Labor">ZZZ_Ranges!$A$84:$L$84</definedName>
    <definedName name="Proc_Cost_per_U_Sc_Stages_Stage_3_Cost_Types_Material">ZZZ_Ranges!$A$83:$L$83</definedName>
    <definedName name="Proc_Cost_per_U_Sc_Stages_Stage_3_Cost_Types_OH">ZZZ_Ranges!$A$86:$L$86</definedName>
    <definedName name="Proc_Cost_per_U_Sc_Time_Period">ZZZ_Ranges!$A$89:$L$89</definedName>
    <definedName name="Proc_Cost_per_U_Stages">ZZZ_Ranges!$A$58:$L$58</definedName>
    <definedName name="Proc_Cost_per_U_Stages_Stage_1">ZZZ_Ranges!$A$47:$L$47</definedName>
    <definedName name="Proc_Cost_per_U_Stages_Stage_1_Cost_Types">ZZZ_Ranges!$A$47:$L$47</definedName>
    <definedName name="Proc_Cost_per_U_Stages_Stage_1_Cost_Types_Fixed_Exp">ZZZ_Ranges!$A$45:$L$45</definedName>
    <definedName name="Proc_Cost_per_U_Stages_Stage_1_Cost_Types_Labor">ZZZ_Ranges!$A$44:$L$44</definedName>
    <definedName name="Proc_Cost_per_U_Stages_Stage_1_Cost_Types_Material">ZZZ_Ranges!$A$31:$L$31</definedName>
    <definedName name="Proc_Cost_per_U_Stages_Stage_1_Cost_Types_OH">ZZZ_Ranges!$A$46:$L$46</definedName>
    <definedName name="Proc_Cost_per_U_Stages_Stage_2">ZZZ_Ranges!$A$52:$L$52</definedName>
    <definedName name="Proc_Cost_per_U_Stages_Stage_2_Cost_Types">ZZZ_Ranges!$A$52:$L$52</definedName>
    <definedName name="Proc_Cost_per_U_Stages_Stage_2_Cost_Types_Fixed_Exp">ZZZ_Ranges!$A$50:$L$50</definedName>
    <definedName name="Proc_Cost_per_U_Stages_Stage_2_Cost_Types_Labor">ZZZ_Ranges!$A$49:$L$49</definedName>
    <definedName name="Proc_Cost_per_U_Stages_Stage_2_Cost_Types_Material">ZZZ_Ranges!$A$48:$L$48</definedName>
    <definedName name="Proc_Cost_per_U_Stages_Stage_2_Cost_Types_OH">ZZZ_Ranges!$A$51:$L$51</definedName>
    <definedName name="Proc_Cost_per_U_Stages_Stage_3">ZZZ_Ranges!$A$57:$L$57</definedName>
    <definedName name="Proc_Cost_per_U_Stages_Stage_3_Cost_Types">ZZZ_Ranges!$A$57:$L$57</definedName>
    <definedName name="Proc_Cost_per_U_Stages_Stage_3_Cost_Types_Fixed_Exp">ZZZ_Ranges!$A$55:$L$55</definedName>
    <definedName name="Proc_Cost_per_U_Stages_Stage_3_Cost_Types_Labor">ZZZ_Ranges!$A$54:$L$54</definedName>
    <definedName name="Proc_Cost_per_U_Stages_Stage_3_Cost_Types_Material">ZZZ_Ranges!$A$53:$L$53</definedName>
    <definedName name="Proc_Cost_per_U_Stages_Stage_3_Cost_Types_OH">ZZZ_Ranges!$A$56:$L$56</definedName>
    <definedName name="Proc_Cost_per_U_Time_Period" localSheetId="0">#REF!</definedName>
    <definedName name="Proc_Cost_per_U_Time_Period">ZZZ_Ranges!$A$59:$L$59</definedName>
    <definedName name="Process_Cost_1" localSheetId="0">#REF!</definedName>
    <definedName name="Process_Cost_1">ZZZ_Ranges!$A$92:$L$92</definedName>
    <definedName name="Process_Cost_10" localSheetId="0">#REF!</definedName>
    <definedName name="Process_Cost_10">ZZZ_Ranges!$A$101:$L$101</definedName>
    <definedName name="Process_Cost_11" localSheetId="0">#REF!</definedName>
    <definedName name="Process_Cost_11">ZZZ_Ranges!$A$102:$L$102</definedName>
    <definedName name="Process_Cost_12" localSheetId="0">#REF!</definedName>
    <definedName name="Process_Cost_12">ZZZ_Ranges!$A$103:$L$103</definedName>
    <definedName name="Process_Cost_2" localSheetId="0">#REF!</definedName>
    <definedName name="Process_Cost_2">ZZZ_Ranges!$A$93:$L$93</definedName>
    <definedName name="Process_Cost_3" localSheetId="0">#REF!</definedName>
    <definedName name="Process_Cost_3">ZZZ_Ranges!$A$94:$L$94</definedName>
    <definedName name="Process_Cost_4" localSheetId="0">#REF!</definedName>
    <definedName name="Process_Cost_4">ZZZ_Ranges!$A$95:$L$95</definedName>
    <definedName name="Process_Cost_5" localSheetId="0">#REF!</definedName>
    <definedName name="Process_Cost_5">ZZZ_Ranges!$A$96:$L$96</definedName>
    <definedName name="Process_Cost_6" localSheetId="0">#REF!</definedName>
    <definedName name="Process_Cost_6">ZZZ_Ranges!$A$97:$L$97</definedName>
    <definedName name="Process_Cost_7" localSheetId="0">#REF!</definedName>
    <definedName name="Process_Cost_7">ZZZ_Ranges!$A$98:$L$98</definedName>
    <definedName name="Process_Cost_8" localSheetId="0">#REF!</definedName>
    <definedName name="Process_Cost_8">ZZZ_Ranges!$A$99:$L$99</definedName>
    <definedName name="Process_Cost_9" localSheetId="0">#REF!</definedName>
    <definedName name="Process_Cost_9">ZZZ_Ranges!$A$100:$L$100</definedName>
    <definedName name="Process_Cost_Date" localSheetId="0">#REF!</definedName>
    <definedName name="Process_Cost_Date">ZZZ_Ranges!$A$120:$L$120</definedName>
    <definedName name="Process_Cost_Process">#REF!</definedName>
    <definedName name="Process_Cost_Process_Finished_Goods_A">#REF!</definedName>
    <definedName name="Process_Cost_Process_Finished_Goods_A_Cost_Types">#REF!</definedName>
    <definedName name="Process_Cost_Process_Finished_Goods_A_Cost_Types_Fixed_Exp">#REF!</definedName>
    <definedName name="Process_Cost_Process_Finished_Goods_A_Cost_Types_Labor">#REF!</definedName>
    <definedName name="Process_Cost_Process_Finished_Goods_A_Cost_Types_Material">#REF!</definedName>
    <definedName name="Process_Cost_Process_Finished_Goods_A_Cost_Types_OH">#REF!</definedName>
    <definedName name="Process_Cost_Process_Finished_Goods_B">#REF!</definedName>
    <definedName name="Process_Cost_Process_Finished_Goods_B_Cost_Types">#REF!</definedName>
    <definedName name="Process_Cost_Process_Finished_Goods_B_Cost_Types_Fixed_Exp">#REF!</definedName>
    <definedName name="Process_Cost_Process_Finished_Goods_B_Cost_Types_Labor">#REF!</definedName>
    <definedName name="Process_Cost_Process_Finished_Goods_B_Cost_Types_Material">#REF!</definedName>
    <definedName name="Process_Cost_Process_Finished_Goods_B_Cost_Types_OH">#REF!</definedName>
    <definedName name="Process_Cost_Process_Process_1">#REF!</definedName>
    <definedName name="Process_Cost_Process_Process_1_Cost_Types">#REF!</definedName>
    <definedName name="Process_Cost_Process_Process_1_Cost_Types_Fixed_Exp">#REF!</definedName>
    <definedName name="Process_Cost_Process_Process_1_Cost_Types_Labor">#REF!</definedName>
    <definedName name="Process_Cost_Process_Process_1_Cost_Types_Material">#REF!</definedName>
    <definedName name="Process_Cost_Process_Process_1_Cost_Types_OH">#REF!</definedName>
    <definedName name="Process_Cost_Process_Process_2">#REF!</definedName>
    <definedName name="Process_Cost_Process_Process_2_Cost_Types">#REF!</definedName>
    <definedName name="Process_Cost_Process_Process_2_Cost_Types_Fixed_Exp">#REF!</definedName>
    <definedName name="Process_Cost_Process_Process_2_Cost_Types_Labor">#REF!</definedName>
    <definedName name="Process_Cost_Process_Process_2_Cost_Types_Material">#REF!</definedName>
    <definedName name="Process_Cost_Process_Process_2_Cost_Types_OH">#REF!</definedName>
    <definedName name="Process_Cost_Process_Process_3">#REF!</definedName>
    <definedName name="Process_Cost_Process_Process_3_Cost_Types">#REF!</definedName>
    <definedName name="Process_Cost_Process_Process_3_Cost_Types_Fixed_Exp">#REF!</definedName>
    <definedName name="Process_Cost_Process_Process_3_Cost_Types_Labor">#REF!</definedName>
    <definedName name="Process_Cost_Process_Process_3_Cost_Types_Material">#REF!</definedName>
    <definedName name="Process_Cost_Process_Process_3_Cost_Types_OH">#REF!</definedName>
    <definedName name="Process_Cost_Process_Process_4">#REF!</definedName>
    <definedName name="Process_Cost_Process_Process_4_Cost_Types">#REF!</definedName>
    <definedName name="Process_Cost_Process_Process_4_Cost_Types_Fixed_Exp">#REF!</definedName>
    <definedName name="Process_Cost_Process_Process_4_Cost_Types_Labor">#REF!</definedName>
    <definedName name="Process_Cost_Process_Process_4_Cost_Types_Material">#REF!</definedName>
    <definedName name="Process_Cost_Process_Process_4_Cost_Types_OH">#REF!</definedName>
    <definedName name="Process_Cost_Process_Rework_2">#REF!</definedName>
    <definedName name="Process_Cost_Process_Rework_2_Cost_Types">#REF!</definedName>
    <definedName name="Process_Cost_Process_Rework_2_Cost_Types_Fixed_Exp">#REF!</definedName>
    <definedName name="Process_Cost_Process_Rework_2_Cost_Types_Labor">#REF!</definedName>
    <definedName name="Process_Cost_Process_Rework_2_Cost_Types_Material">#REF!</definedName>
    <definedName name="Process_Cost_Process_Rework_2_Cost_Types_OH">#REF!</definedName>
    <definedName name="Process_Cost_Stages">ZZZ_Ranges!$A$118:$L$118</definedName>
    <definedName name="Process_Cost_Stages_Stage_1">ZZZ_Ranges!$A$107:$L$107</definedName>
    <definedName name="Process_Cost_Stages_Stage_1_Cost_Types">ZZZ_Ranges!$A$107:$L$107</definedName>
    <definedName name="Process_Cost_Stages_Stage_1_Cost_Types_Fixed_Exp">ZZZ_Ranges!$A$105:$L$105</definedName>
    <definedName name="Process_Cost_Stages_Stage_1_Cost_Types_Labor">ZZZ_Ranges!$A$104:$L$104</definedName>
    <definedName name="Process_Cost_Stages_Stage_1_Cost_Types_Material">ZZZ_Ranges!$A$91:$L$91</definedName>
    <definedName name="Process_Cost_Stages_Stage_1_Cost_Types_OH">ZZZ_Ranges!$A$106:$L$106</definedName>
    <definedName name="Process_Cost_Stages_Stage_2">ZZZ_Ranges!$A$112:$L$112</definedName>
    <definedName name="Process_Cost_Stages_Stage_2_Cost_Types">ZZZ_Ranges!$A$112:$L$112</definedName>
    <definedName name="Process_Cost_Stages_Stage_2_Cost_Types_Fixed_Exp">ZZZ_Ranges!$A$110:$L$110</definedName>
    <definedName name="Process_Cost_Stages_Stage_2_Cost_Types_Labor">ZZZ_Ranges!$A$109:$L$109</definedName>
    <definedName name="Process_Cost_Stages_Stage_2_Cost_Types_Material">ZZZ_Ranges!$A$108:$L$108</definedName>
    <definedName name="Process_Cost_Stages_Stage_2_Cost_Types_OH">ZZZ_Ranges!$A$111:$L$111</definedName>
    <definedName name="Process_Cost_Stages_Stage_3">ZZZ_Ranges!$A$117:$L$117</definedName>
    <definedName name="Process_Cost_Stages_Stage_3_Cost_Types">ZZZ_Ranges!$A$117:$L$117</definedName>
    <definedName name="Process_Cost_Stages_Stage_3_Cost_Types_Fixed_Exp">ZZZ_Ranges!$A$115:$L$115</definedName>
    <definedName name="Process_Cost_Stages_Stage_3_Cost_Types_Labor">ZZZ_Ranges!$A$114:$L$114</definedName>
    <definedName name="Process_Cost_Stages_Stage_3_Cost_Types_Material">ZZZ_Ranges!$A$113:$L$113</definedName>
    <definedName name="Process_Cost_Stages_Stage_3_Cost_Types_OH">ZZZ_Ranges!$A$116:$L$116</definedName>
    <definedName name="Process_Cost_Time_Period" localSheetId="0">#REF!</definedName>
    <definedName name="Process_Cost_Time_Period">ZZZ_Ranges!$A$119:$L$119</definedName>
    <definedName name="Process_Yield_pct_1" localSheetId="0">#REF!</definedName>
    <definedName name="Process_Yield_pct_1">Transitions!$B$21:$B$23</definedName>
    <definedName name="Process_Yield_pct_10" localSheetId="0">#REF!</definedName>
    <definedName name="Process_Yield_pct_10">Transitions!$N$21:$N$23</definedName>
    <definedName name="Process_Yield_pct_11" localSheetId="0">#REF!</definedName>
    <definedName name="Process_Yield_pct_11">Transitions!$O$21:$O$23</definedName>
    <definedName name="Process_Yield_pct_12" localSheetId="0">#REF!</definedName>
    <definedName name="Process_Yield_pct_12">Transitions!$P$21:$P$23</definedName>
    <definedName name="Process_Yield_pct_2" localSheetId="0">#REF!</definedName>
    <definedName name="Process_Yield_pct_2">Transitions!$C$21:$C$23</definedName>
    <definedName name="Process_Yield_pct_3" localSheetId="0">#REF!</definedName>
    <definedName name="Process_Yield_pct_3">Transitions!$D$21:$D$23</definedName>
    <definedName name="Process_Yield_pct_4" localSheetId="0">#REF!</definedName>
    <definedName name="Process_Yield_pct_4">Transitions!$F$21:$F$23</definedName>
    <definedName name="Process_Yield_pct_5" localSheetId="0">#REF!</definedName>
    <definedName name="Process_Yield_pct_5">Transitions!$G$21:$G$23</definedName>
    <definedName name="Process_Yield_pct_6" localSheetId="0">#REF!</definedName>
    <definedName name="Process_Yield_pct_6">Transitions!$H$21:$H$23</definedName>
    <definedName name="Process_Yield_pct_7" localSheetId="0">#REF!</definedName>
    <definedName name="Process_Yield_pct_7">Transitions!$J$21:$J$23</definedName>
    <definedName name="Process_Yield_pct_8" localSheetId="0">#REF!</definedName>
    <definedName name="Process_Yield_pct_8">Transitions!$K$21:$K$23</definedName>
    <definedName name="Process_Yield_pct_9" localSheetId="0">#REF!</definedName>
    <definedName name="Process_Yield_pct_9">Transitions!$L$21:$L$23</definedName>
    <definedName name="Process_Yield_pct_Date" localSheetId="0">#REF!</definedName>
    <definedName name="Process_Yield_pct_Date">ZZZ_Ranges!$A$18:$L$18</definedName>
    <definedName name="Process_Yield_pct_ProcessX">#REF!</definedName>
    <definedName name="Process_Yield_pct_ProcessX_Finished_Goods_A">#REF!</definedName>
    <definedName name="Process_Yield_pct_ProcessX_Finished_Goods_B">#REF!</definedName>
    <definedName name="Process_Yield_pct_ProcessX_Process_1">#REF!</definedName>
    <definedName name="Process_Yield_pct_ProcessX_Process_2">#REF!</definedName>
    <definedName name="Process_Yield_pct_ProcessX_Process_3">#REF!</definedName>
    <definedName name="Process_Yield_pct_ProcessX_Process_4">#REF!</definedName>
    <definedName name="Process_Yield_pct_ProcessX_Rework_2">#REF!</definedName>
    <definedName name="Process_Yield_pct_StagesX_Stage_1">ZZZ_Ranges!$A$13:$L$13</definedName>
    <definedName name="Process_Yield_pct_StagesX_Stage_2">ZZZ_Ranges!$A$14:$L$14</definedName>
    <definedName name="Process_Yield_pct_StagesX_Stage_3">ZZZ_Ranges!$A$15:$L$15</definedName>
    <definedName name="Process_Yield_pct_Time_Period" localSheetId="0">#REF!</definedName>
    <definedName name="Process_Yield_pct_Time_Period">ZZZ_Ranges!$A$17:$L$17</definedName>
    <definedName name="Revenue_1">#REF!</definedName>
    <definedName name="Revenue_10">#REF!</definedName>
    <definedName name="Revenue_11">#REF!</definedName>
    <definedName name="Revenue_12">#REF!</definedName>
    <definedName name="Revenue_2">#REF!</definedName>
    <definedName name="Revenue_3">#REF!</definedName>
    <definedName name="Revenue_4">#REF!</definedName>
    <definedName name="Revenue_5">#REF!</definedName>
    <definedName name="Revenue_6">#REF!</definedName>
    <definedName name="Revenue_7">#REF!</definedName>
    <definedName name="Revenue_8">#REF!</definedName>
    <definedName name="Revenue_9">#REF!</definedName>
    <definedName name="Revenue_Date">#REF!</definedName>
    <definedName name="Revenue_Process">#REF!</definedName>
    <definedName name="Revenue_Process_Finished_Goods_A">#REF!</definedName>
    <definedName name="Revenue_Process_Finished_Goods_B">#REF!</definedName>
    <definedName name="Revenue_Process_Process_1">#REF!</definedName>
    <definedName name="Revenue_Process_Process_2">#REF!</definedName>
    <definedName name="Revenue_Process_Process_3">#REF!</definedName>
    <definedName name="Revenue_Process_Process_4">#REF!</definedName>
    <definedName name="Revenue_Process_Rework_2">#REF!</definedName>
    <definedName name="Revenue_Time_Period">#REF!</definedName>
    <definedName name="Scrap_Cost_1" localSheetId="0">#REF!</definedName>
    <definedName name="Scrap_Cost_1">ZZZ_Ranges!$A$210:$L$210</definedName>
    <definedName name="Scrap_Cost_10" localSheetId="0">#REF!</definedName>
    <definedName name="Scrap_Cost_10">ZZZ_Ranges!$A$219:$L$219</definedName>
    <definedName name="Scrap_Cost_11" localSheetId="0">#REF!</definedName>
    <definedName name="Scrap_Cost_11">ZZZ_Ranges!$A$220:$L$220</definedName>
    <definedName name="Scrap_Cost_12" localSheetId="0">#REF!</definedName>
    <definedName name="Scrap_Cost_12">ZZZ_Ranges!$A$221:$L$221</definedName>
    <definedName name="Scrap_Cost_2" localSheetId="0">#REF!</definedName>
    <definedName name="Scrap_Cost_2">ZZZ_Ranges!$A$211:$L$211</definedName>
    <definedName name="Scrap_Cost_3" localSheetId="0">#REF!</definedName>
    <definedName name="Scrap_Cost_3">ZZZ_Ranges!$A$212:$L$212</definedName>
    <definedName name="Scrap_Cost_4" localSheetId="0">#REF!</definedName>
    <definedName name="Scrap_Cost_4">ZZZ_Ranges!$A$213:$L$213</definedName>
    <definedName name="Scrap_Cost_5" localSheetId="0">#REF!</definedName>
    <definedName name="Scrap_Cost_5">ZZZ_Ranges!$A$214:$L$214</definedName>
    <definedName name="Scrap_Cost_6" localSheetId="0">#REF!</definedName>
    <definedName name="Scrap_Cost_6">ZZZ_Ranges!$A$215:$L$215</definedName>
    <definedName name="Scrap_Cost_7" localSheetId="0">#REF!</definedName>
    <definedName name="Scrap_Cost_7">ZZZ_Ranges!$A$216:$L$216</definedName>
    <definedName name="Scrap_Cost_8" localSheetId="0">#REF!</definedName>
    <definedName name="Scrap_Cost_8">ZZZ_Ranges!$A$217:$L$217</definedName>
    <definedName name="Scrap_Cost_9" localSheetId="0">#REF!</definedName>
    <definedName name="Scrap_Cost_9">ZZZ_Ranges!$A$218:$L$218</definedName>
    <definedName name="Scrap_Cost_Date" localSheetId="0">#REF!</definedName>
    <definedName name="Scrap_Cost_Date">ZZZ_Ranges!$A$238:$L$238</definedName>
    <definedName name="Scrap_Cost_per_U_1" localSheetId="0">#REF!</definedName>
    <definedName name="Scrap_Cost_per_U_1">ZZZ_Ranges!$A$181:$L$181</definedName>
    <definedName name="Scrap_Cost_per_U_10" localSheetId="0">#REF!</definedName>
    <definedName name="Scrap_Cost_per_U_10">ZZZ_Ranges!$A$190:$L$190</definedName>
    <definedName name="Scrap_Cost_per_U_11" localSheetId="0">#REF!</definedName>
    <definedName name="Scrap_Cost_per_U_11">ZZZ_Ranges!$A$191:$L$191</definedName>
    <definedName name="Scrap_Cost_per_U_12" localSheetId="0">#REF!</definedName>
    <definedName name="Scrap_Cost_per_U_12">ZZZ_Ranges!$A$192:$L$192</definedName>
    <definedName name="Scrap_Cost_per_U_2" localSheetId="0">#REF!</definedName>
    <definedName name="Scrap_Cost_per_U_2">ZZZ_Ranges!$A$182:$L$182</definedName>
    <definedName name="Scrap_Cost_per_U_3" localSheetId="0">#REF!</definedName>
    <definedName name="Scrap_Cost_per_U_3">ZZZ_Ranges!$A$183:$L$183</definedName>
    <definedName name="Scrap_Cost_per_U_4" localSheetId="0">#REF!</definedName>
    <definedName name="Scrap_Cost_per_U_4">ZZZ_Ranges!$A$184:$L$184</definedName>
    <definedName name="Scrap_Cost_per_U_5" localSheetId="0">#REF!</definedName>
    <definedName name="Scrap_Cost_per_U_5">ZZZ_Ranges!$A$185:$L$185</definedName>
    <definedName name="Scrap_Cost_per_U_6" localSheetId="0">#REF!</definedName>
    <definedName name="Scrap_Cost_per_U_6">ZZZ_Ranges!$A$186:$L$186</definedName>
    <definedName name="Scrap_Cost_per_U_7" localSheetId="0">#REF!</definedName>
    <definedName name="Scrap_Cost_per_U_7">ZZZ_Ranges!$A$187:$L$187</definedName>
    <definedName name="Scrap_Cost_per_U_8" localSheetId="0">#REF!</definedName>
    <definedName name="Scrap_Cost_per_U_8">ZZZ_Ranges!$A$188:$L$188</definedName>
    <definedName name="Scrap_Cost_per_U_9" localSheetId="0">#REF!</definedName>
    <definedName name="Scrap_Cost_per_U_9">ZZZ_Ranges!$A$189:$L$189</definedName>
    <definedName name="Scrap_Cost_per_U_Date" localSheetId="0">#REF!</definedName>
    <definedName name="Scrap_Cost_per_U_Date">ZZZ_Ranges!$A$208:$L$208</definedName>
    <definedName name="Scrap_Cost_per_U_Process">#REF!</definedName>
    <definedName name="Scrap_Cost_per_U_Process_Finished_Goods_A">#REF!</definedName>
    <definedName name="Scrap_Cost_per_U_Process_Finished_Goods_A_Cost_Types">#REF!</definedName>
    <definedName name="Scrap_Cost_per_U_Process_Finished_Goods_A_Cost_Types_Fixed_Exp">#REF!</definedName>
    <definedName name="Scrap_Cost_per_U_Process_Finished_Goods_A_Cost_Types_Labor">#REF!</definedName>
    <definedName name="Scrap_Cost_per_U_Process_Finished_Goods_A_Cost_Types_Material">#REF!</definedName>
    <definedName name="Scrap_Cost_per_U_Process_Finished_Goods_A_Cost_Types_OH">#REF!</definedName>
    <definedName name="Scrap_Cost_per_U_Process_Finished_Goods_B">#REF!</definedName>
    <definedName name="Scrap_Cost_per_U_Process_Finished_Goods_B_Cost_Types">#REF!</definedName>
    <definedName name="Scrap_Cost_per_U_Process_Finished_Goods_B_Cost_Types_Fixed_Exp">#REF!</definedName>
    <definedName name="Scrap_Cost_per_U_Process_Finished_Goods_B_Cost_Types_Labor">#REF!</definedName>
    <definedName name="Scrap_Cost_per_U_Process_Finished_Goods_B_Cost_Types_Material">#REF!</definedName>
    <definedName name="Scrap_Cost_per_U_Process_Finished_Goods_B_Cost_Types_OH">#REF!</definedName>
    <definedName name="Scrap_Cost_per_U_Process_Process_1">#REF!</definedName>
    <definedName name="Scrap_Cost_per_U_Process_Process_1_Cost_Types">#REF!</definedName>
    <definedName name="Scrap_Cost_per_U_Process_Process_1_Cost_Types_Fixed_Exp">#REF!</definedName>
    <definedName name="Scrap_Cost_per_U_Process_Process_1_Cost_Types_Labor">#REF!</definedName>
    <definedName name="Scrap_Cost_per_U_Process_Process_1_Cost_Types_Material">#REF!</definedName>
    <definedName name="Scrap_Cost_per_U_Process_Process_1_Cost_Types_OH">#REF!</definedName>
    <definedName name="Scrap_Cost_per_U_Process_Process_2">#REF!</definedName>
    <definedName name="Scrap_Cost_per_U_Process_Process_2_Cost_Types">#REF!</definedName>
    <definedName name="Scrap_Cost_per_U_Process_Process_2_Cost_Types_Fixed_Exp">#REF!</definedName>
    <definedName name="Scrap_Cost_per_U_Process_Process_2_Cost_Types_Labor">#REF!</definedName>
    <definedName name="Scrap_Cost_per_U_Process_Process_2_Cost_Types_Material">#REF!</definedName>
    <definedName name="Scrap_Cost_per_U_Process_Process_2_Cost_Types_OH">#REF!</definedName>
    <definedName name="Scrap_Cost_per_U_Process_Process_3">#REF!</definedName>
    <definedName name="Scrap_Cost_per_U_Process_Process_3_Cost_Types">#REF!</definedName>
    <definedName name="Scrap_Cost_per_U_Process_Process_3_Cost_Types_Fixed_Exp">#REF!</definedName>
    <definedName name="Scrap_Cost_per_U_Process_Process_3_Cost_Types_Labor">#REF!</definedName>
    <definedName name="Scrap_Cost_per_U_Process_Process_3_Cost_Types_Material">#REF!</definedName>
    <definedName name="Scrap_Cost_per_U_Process_Process_3_Cost_Types_OH">#REF!</definedName>
    <definedName name="Scrap_Cost_per_U_Process_Process_4">#REF!</definedName>
    <definedName name="Scrap_Cost_per_U_Process_Process_4_Cost_Types">#REF!</definedName>
    <definedName name="Scrap_Cost_per_U_Process_Process_4_Cost_Types_Fixed_Exp">#REF!</definedName>
    <definedName name="Scrap_Cost_per_U_Process_Process_4_Cost_Types_Labor">#REF!</definedName>
    <definedName name="Scrap_Cost_per_U_Process_Process_4_Cost_Types_Material">#REF!</definedName>
    <definedName name="Scrap_Cost_per_U_Process_Process_4_Cost_Types_OH">#REF!</definedName>
    <definedName name="Scrap_Cost_per_U_Process_Rework_2">#REF!</definedName>
    <definedName name="Scrap_Cost_per_U_Process_Rework_2_Cost_Types">#REF!</definedName>
    <definedName name="Scrap_Cost_per_U_Process_Rework_2_Cost_Types_Fixed_Exp">#REF!</definedName>
    <definedName name="Scrap_Cost_per_U_Process_Rework_2_Cost_Types_Labor">#REF!</definedName>
    <definedName name="Scrap_Cost_per_U_Process_Rework_2_Cost_Types_Material">#REF!</definedName>
    <definedName name="Scrap_Cost_per_U_Process_Rework_2_Cost_Types_OH">#REF!</definedName>
    <definedName name="Scrap_Cost_per_U_Stages_Stage_1">ZZZ_Ranges!$A$196:$L$196</definedName>
    <definedName name="Scrap_Cost_per_U_Stages_Stage_1_Cost_Types">ZZZ_Ranges!$A$196:$L$196</definedName>
    <definedName name="Scrap_Cost_per_U_Stages_Stage_1_Cost_Types_Fixed_Exp">ZZZ_Ranges!$A$194:$L$194</definedName>
    <definedName name="Scrap_Cost_per_U_Stages_Stage_1_Cost_Types_Labor">ZZZ_Ranges!$A$193:$L$193</definedName>
    <definedName name="Scrap_Cost_per_U_Stages_Stage_1_Cost_Types_Material">ZZZ_Ranges!$A$180:$L$180</definedName>
    <definedName name="Scrap_Cost_per_U_Stages_Stage_1_Cost_Types_OH">ZZZ_Ranges!$A$195:$L$195</definedName>
    <definedName name="Scrap_Cost_per_U_Stages_Stage_2">ZZZ_Ranges!$A$201:$L$201</definedName>
    <definedName name="Scrap_Cost_per_U_Stages_Stage_2_Cost_Types">ZZZ_Ranges!$A$201:$L$201</definedName>
    <definedName name="Scrap_Cost_per_U_Stages_Stage_2_Cost_Types_Fixed_Exp">ZZZ_Ranges!$A$199:$L$199</definedName>
    <definedName name="Scrap_Cost_per_U_Stages_Stage_2_Cost_Types_Labor">ZZZ_Ranges!$A$198:$L$198</definedName>
    <definedName name="Scrap_Cost_per_U_Stages_Stage_2_Cost_Types_Material">ZZZ_Ranges!$A$197:$L$197</definedName>
    <definedName name="Scrap_Cost_per_U_Stages_Stage_2_Cost_Types_OH">ZZZ_Ranges!$A$200:$L$200</definedName>
    <definedName name="Scrap_Cost_per_U_Stages_Stage_3">ZZZ_Ranges!$A$206:$L$206</definedName>
    <definedName name="Scrap_Cost_per_U_Stages_Stage_3_Cost_Types">ZZZ_Ranges!$A$206:$L$206</definedName>
    <definedName name="Scrap_Cost_per_U_Stages_Stage_3_Cost_Types_Fixed_Exp">ZZZ_Ranges!$A$204:$L$204</definedName>
    <definedName name="Scrap_Cost_per_U_Stages_Stage_3_Cost_Types_Labor">ZZZ_Ranges!$A$203:$L$203</definedName>
    <definedName name="Scrap_Cost_per_U_Stages_Stage_3_Cost_Types_Material">ZZZ_Ranges!$A$202:$L$202</definedName>
    <definedName name="Scrap_Cost_per_U_Stages_Stage_3_Cost_Types_OH">ZZZ_Ranges!$A$205:$L$205</definedName>
    <definedName name="Scrap_Cost_per_U_Time_Period" localSheetId="0">#REF!</definedName>
    <definedName name="Scrap_Cost_per_U_Time_Period">ZZZ_Ranges!$A$207:$L$207</definedName>
    <definedName name="Scrap_Cost_Process">#REF!</definedName>
    <definedName name="Scrap_Cost_Process_Finished_Goods_A">#REF!</definedName>
    <definedName name="Scrap_Cost_Process_Finished_Goods_A_Cost_Types">#REF!</definedName>
    <definedName name="Scrap_Cost_Process_Finished_Goods_A_Cost_Types_Fixed_Exp">#REF!</definedName>
    <definedName name="Scrap_Cost_Process_Finished_Goods_A_Cost_Types_Labor">#REF!</definedName>
    <definedName name="Scrap_Cost_Process_Finished_Goods_A_Cost_Types_Material">#REF!</definedName>
    <definedName name="Scrap_Cost_Process_Finished_Goods_A_Cost_Types_OH">#REF!</definedName>
    <definedName name="Scrap_Cost_Process_Finished_Goods_B">#REF!</definedName>
    <definedName name="Scrap_Cost_Process_Finished_Goods_B_Cost_Types">#REF!</definedName>
    <definedName name="Scrap_Cost_Process_Finished_Goods_B_Cost_Types_Fixed_Exp">#REF!</definedName>
    <definedName name="Scrap_Cost_Process_Finished_Goods_B_Cost_Types_Labor">#REF!</definedName>
    <definedName name="Scrap_Cost_Process_Finished_Goods_B_Cost_Types_Material">#REF!</definedName>
    <definedName name="Scrap_Cost_Process_Finished_Goods_B_Cost_Types_OH">#REF!</definedName>
    <definedName name="Scrap_Cost_Process_Process_1">#REF!</definedName>
    <definedName name="Scrap_Cost_Process_Process_1_Cost_Types">#REF!</definedName>
    <definedName name="Scrap_Cost_Process_Process_1_Cost_Types_Fixed_Exp">#REF!</definedName>
    <definedName name="Scrap_Cost_Process_Process_1_Cost_Types_Labor">#REF!</definedName>
    <definedName name="Scrap_Cost_Process_Process_1_Cost_Types_Material">#REF!</definedName>
    <definedName name="Scrap_Cost_Process_Process_1_Cost_Types_OH">#REF!</definedName>
    <definedName name="Scrap_Cost_Process_Process_2">#REF!</definedName>
    <definedName name="Scrap_Cost_Process_Process_2_Cost_Types">#REF!</definedName>
    <definedName name="Scrap_Cost_Process_Process_2_Cost_Types_Fixed_Exp">#REF!</definedName>
    <definedName name="Scrap_Cost_Process_Process_2_Cost_Types_Labor">#REF!</definedName>
    <definedName name="Scrap_Cost_Process_Process_2_Cost_Types_Material">#REF!</definedName>
    <definedName name="Scrap_Cost_Process_Process_2_Cost_Types_OH">#REF!</definedName>
    <definedName name="Scrap_Cost_Process_Process_3">#REF!</definedName>
    <definedName name="Scrap_Cost_Process_Process_3_Cost_Types">#REF!</definedName>
    <definedName name="Scrap_Cost_Process_Process_3_Cost_Types_Fixed_Exp">#REF!</definedName>
    <definedName name="Scrap_Cost_Process_Process_3_Cost_Types_Labor">#REF!</definedName>
    <definedName name="Scrap_Cost_Process_Process_3_Cost_Types_Material">#REF!</definedName>
    <definedName name="Scrap_Cost_Process_Process_3_Cost_Types_OH">#REF!</definedName>
    <definedName name="Scrap_Cost_Process_Process_4">#REF!</definedName>
    <definedName name="Scrap_Cost_Process_Process_4_Cost_Types">#REF!</definedName>
    <definedName name="Scrap_Cost_Process_Process_4_Cost_Types_Fixed_Exp">#REF!</definedName>
    <definedName name="Scrap_Cost_Process_Process_4_Cost_Types_Labor">#REF!</definedName>
    <definedName name="Scrap_Cost_Process_Process_4_Cost_Types_Material">#REF!</definedName>
    <definedName name="Scrap_Cost_Process_Process_4_Cost_Types_OH">#REF!</definedName>
    <definedName name="Scrap_Cost_Process_Rework_2">#REF!</definedName>
    <definedName name="Scrap_Cost_Process_Rework_2_Cost_Types">#REF!</definedName>
    <definedName name="Scrap_Cost_Process_Rework_2_Cost_Types_Fixed_Exp">#REF!</definedName>
    <definedName name="Scrap_Cost_Process_Rework_2_Cost_Types_Labor">#REF!</definedName>
    <definedName name="Scrap_Cost_Process_Rework_2_Cost_Types_Material">#REF!</definedName>
    <definedName name="Scrap_Cost_Process_Rework_2_Cost_Types_OH">#REF!</definedName>
    <definedName name="Scrap_Cost_Stages">ZZZ_Ranges!$A$236:$L$236</definedName>
    <definedName name="Scrap_Cost_Stages_Stage_1">ZZZ_Ranges!$A$225:$L$225</definedName>
    <definedName name="Scrap_Cost_Stages_Stage_1_Cost_Types">ZZZ_Ranges!$A$225:$L$225</definedName>
    <definedName name="Scrap_Cost_Stages_Stage_1_Cost_Types_Fixed_Exp">ZZZ_Ranges!$A$223:$L$223</definedName>
    <definedName name="Scrap_Cost_Stages_Stage_1_Cost_Types_Labor">ZZZ_Ranges!$A$222:$L$222</definedName>
    <definedName name="Scrap_Cost_Stages_Stage_1_Cost_Types_Material">ZZZ_Ranges!$A$209:$L$209</definedName>
    <definedName name="Scrap_Cost_Stages_Stage_1_Cost_Types_OH">ZZZ_Ranges!$A$224:$L$224</definedName>
    <definedName name="Scrap_Cost_Stages_Stage_2">ZZZ_Ranges!$A$230:$L$230</definedName>
    <definedName name="Scrap_Cost_Stages_Stage_2_Cost_Types">ZZZ_Ranges!$A$230:$L$230</definedName>
    <definedName name="Scrap_Cost_Stages_Stage_2_Cost_Types_Fixed_Exp">ZZZ_Ranges!$A$228:$L$228</definedName>
    <definedName name="Scrap_Cost_Stages_Stage_2_Cost_Types_Labor">ZZZ_Ranges!$A$227:$L$227</definedName>
    <definedName name="Scrap_Cost_Stages_Stage_2_Cost_Types_Material">ZZZ_Ranges!$A$226:$L$226</definedName>
    <definedName name="Scrap_Cost_Stages_Stage_2_Cost_Types_OH">ZZZ_Ranges!$A$229:$L$229</definedName>
    <definedName name="Scrap_Cost_Stages_Stage_3">ZZZ_Ranges!$A$235:$L$235</definedName>
    <definedName name="Scrap_Cost_Stages_Stage_3_Cost_Types">ZZZ_Ranges!$A$235:$L$235</definedName>
    <definedName name="Scrap_Cost_Stages_Stage_3_Cost_Types_Fixed_Exp">ZZZ_Ranges!$A$233:$L$233</definedName>
    <definedName name="Scrap_Cost_Stages_Stage_3_Cost_Types_Labor">ZZZ_Ranges!$A$232:$L$232</definedName>
    <definedName name="Scrap_Cost_Stages_Stage_3_Cost_Types_Material">ZZZ_Ranges!$A$231:$L$231</definedName>
    <definedName name="Scrap_Cost_Stages_Stage_3_Cost_Types_OH">ZZZ_Ranges!$A$234:$L$234</definedName>
    <definedName name="Scrap_Cost_Time_Period" localSheetId="0">#REF!</definedName>
    <definedName name="Scrap_Cost_Time_Period">ZZZ_Ranges!$A$237:$L$237</definedName>
    <definedName name="Units_Avail_In_1" localSheetId="0">#REF!</definedName>
    <definedName name="Units_Avail_In_1">Units!$B$27:$B$29</definedName>
    <definedName name="Units_Avail_In_10" localSheetId="0">#REF!</definedName>
    <definedName name="Units_Avail_In_10">Units!$N$27:$N$29</definedName>
    <definedName name="Units_Avail_In_11" localSheetId="0">#REF!</definedName>
    <definedName name="Units_Avail_In_11">Units!$O$27:$O$29</definedName>
    <definedName name="Units_Avail_In_12" localSheetId="0">#REF!</definedName>
    <definedName name="Units_Avail_In_12">Units!$P$27:$P$29</definedName>
    <definedName name="Units_Avail_In_2" localSheetId="0">#REF!</definedName>
    <definedName name="Units_Avail_In_2">Units!$C$27:$C$29</definedName>
    <definedName name="Units_Avail_In_3" localSheetId="0">#REF!</definedName>
    <definedName name="Units_Avail_In_3">Units!$D$27:$D$29</definedName>
    <definedName name="Units_Avail_In_4" localSheetId="0">#REF!</definedName>
    <definedName name="Units_Avail_In_4">Units!$F$27:$F$29</definedName>
    <definedName name="Units_Avail_In_5" localSheetId="0">#REF!</definedName>
    <definedName name="Units_Avail_In_5">Units!$G$27:$G$29</definedName>
    <definedName name="Units_Avail_In_6" localSheetId="0">#REF!</definedName>
    <definedName name="Units_Avail_In_6">Units!$H$27:$H$29</definedName>
    <definedName name="Units_Avail_In_7" localSheetId="0">#REF!</definedName>
    <definedName name="Units_Avail_In_7">Units!$J$27:$J$29</definedName>
    <definedName name="Units_Avail_In_8" localSheetId="0">#REF!</definedName>
    <definedName name="Units_Avail_In_8">Units!$K$27:$K$29</definedName>
    <definedName name="Units_Avail_In_9" localSheetId="0">#REF!</definedName>
    <definedName name="Units_Avail_In_9">Units!$L$27:$L$29</definedName>
    <definedName name="Units_Avail_In_Date" localSheetId="0">#REF!</definedName>
    <definedName name="Units_Avail_In_Date">ZZZ_Ranges!$A$12:$L$12</definedName>
    <definedName name="Units_Avail_In_Process">#REF!</definedName>
    <definedName name="Units_Avail_In_Process_Finished_Goods_A">#REF!</definedName>
    <definedName name="Units_Avail_In_Process_Finished_Goods_B">#REF!</definedName>
    <definedName name="Units_Avail_In_Process_Process_1">#REF!</definedName>
    <definedName name="Units_Avail_In_Process_Process_2">#REF!</definedName>
    <definedName name="Units_Avail_In_Process_Process_3">#REF!</definedName>
    <definedName name="Units_Avail_In_Process_Process_4">#REF!</definedName>
    <definedName name="Units_Avail_In_Process_Rework_2">#REF!</definedName>
    <definedName name="Units_Avail_In_Stages">ZZZ_Ranges!$A$10:$L$10</definedName>
    <definedName name="Units_Avail_In_Stages_Stage_1">ZZZ_Ranges!$A$7:$L$7</definedName>
    <definedName name="Units_Avail_In_Stages_Stage_2">ZZZ_Ranges!$A$8:$L$8</definedName>
    <definedName name="Units_Avail_In_Stages_Stage_3">ZZZ_Ranges!$A$9:$L$9</definedName>
    <definedName name="Units_Avail_In_Time_Period" localSheetId="0">#REF!</definedName>
    <definedName name="Units_Avail_In_Time_Period">ZZZ_Ranges!$A$11:$L$11</definedName>
    <definedName name="Units_Buffer_Stock_Date" localSheetId="0">#REF!</definedName>
    <definedName name="Units_Buffer_Stock_Date">ZZZ_Ranges!$A$24:$L$24</definedName>
    <definedName name="Units_Buffer_Stock_Process">#REF!</definedName>
    <definedName name="Units_Buffer_Stock_Process_Finished_Goods_A">#REF!</definedName>
    <definedName name="Units_Buffer_Stock_Process_Finished_Goods_B">#REF!</definedName>
    <definedName name="Units_Buffer_Stock_Process_Process_1">#REF!</definedName>
    <definedName name="Units_Buffer_Stock_Process_Process_2">#REF!</definedName>
    <definedName name="Units_Buffer_Stock_Process_Process_3">#REF!</definedName>
    <definedName name="Units_Buffer_Stock_Process_Process_4">#REF!</definedName>
    <definedName name="Units_Buffer_Stock_Process_Rework_2">#REF!</definedName>
    <definedName name="Units_Buffer_Stock_Stages">ZZZ_Ranges!$A$22:$L$22</definedName>
    <definedName name="Units_Buffer_Stock_Stages_Stage_1">ZZZ_Ranges!$A$19:$L$19</definedName>
    <definedName name="Units_Buffer_Stock_Stages_Stage_2">ZZZ_Ranges!$A$20:$L$20</definedName>
    <definedName name="Units_Buffer_Stock_Stages_Stage_3">ZZZ_Ranges!$A$21:$L$21</definedName>
    <definedName name="Units_Buffer_Stock_Time_Period" localSheetId="0">#REF!</definedName>
    <definedName name="Units_Buffer_Stock_Time_Period">ZZZ_Ranges!$A$23:$L$23</definedName>
    <definedName name="Units_Demand_Date">#REF!</definedName>
    <definedName name="Units_Demand_Process">#REF!</definedName>
    <definedName name="Units_Demand_Process_Finished_Goods_A">#REF!</definedName>
    <definedName name="Units_Demand_Process_Finished_Goods_B">#REF!</definedName>
    <definedName name="Units_Demand_Process_Process_1">#REF!</definedName>
    <definedName name="Units_Demand_Process_Process_2">#REF!</definedName>
    <definedName name="Units_Demand_Process_Process_3">#REF!</definedName>
    <definedName name="Units_Demand_Process_Process_4">#REF!</definedName>
    <definedName name="Units_Demand_Process_Rework_2">#REF!</definedName>
    <definedName name="Units_Demand_Time_Period">#REF!</definedName>
    <definedName name="Units_In_Date" localSheetId="0">#REF!</definedName>
    <definedName name="Units_In_Date">ZZZ_Ranges!$A$6:$L$6</definedName>
    <definedName name="Units_In_Process">#REF!</definedName>
    <definedName name="Units_In_Process_Finished_Goods_A">#REF!</definedName>
    <definedName name="Units_In_Process_Finished_Goods_B">#REF!</definedName>
    <definedName name="Units_In_Process_Process_1">#REF!</definedName>
    <definedName name="Units_In_Process_Process_2">#REF!</definedName>
    <definedName name="Units_In_Process_Process_3">#REF!</definedName>
    <definedName name="Units_In_Process_Process_4">#REF!</definedName>
    <definedName name="Units_In_Process_Rework_2">#REF!</definedName>
    <definedName name="Units_In_Stages">ZZZ_Ranges!$A$4:$L$4</definedName>
    <definedName name="Units_In_Stages_Stage_1">ZZZ_Ranges!$A$1:$L$1</definedName>
    <definedName name="Units_In_Stages_Stage_2">ZZZ_Ranges!$A$2:$L$2</definedName>
    <definedName name="Units_In_Stages_Stage_3">ZZZ_Ranges!$A$3:$L$3</definedName>
    <definedName name="Units_In_Time_Period" localSheetId="0">#REF!</definedName>
    <definedName name="Units_In_Time_Period">ZZZ_Ranges!$A$5:$L$5</definedName>
    <definedName name="Units_Out_Date">#REF!</definedName>
    <definedName name="Units_Out_Plot_Date">ZZZ_Ranges!$A$244:$L$244</definedName>
    <definedName name="Units_Out_Plot_Stages">ZZZ_Ranges!$A$242:$L$242</definedName>
    <definedName name="Units_Out_Plot_Stages_Stage_1">ZZZ_Ranges!$A$239:$L$239</definedName>
    <definedName name="Units_Out_Plot_Stages_Stage_2">ZZZ_Ranges!$A$240:$L$240</definedName>
    <definedName name="Units_Out_Plot_Stages_Stage_3">ZZZ_Ranges!$A$241:$L$241</definedName>
    <definedName name="Units_Out_Plot_Time_Period">ZZZ_Ranges!$A$243:$L$243</definedName>
    <definedName name="Units_Out_Process">#REF!</definedName>
    <definedName name="Units_Out_Process_Finished_Goods_A">#REF!</definedName>
    <definedName name="Units_Out_Process_Finished_Goods_B">#REF!</definedName>
    <definedName name="Units_Out_Process_Process_1">#REF!</definedName>
    <definedName name="Units_Out_Process_Process_2">#REF!</definedName>
    <definedName name="Units_Out_Process_Process_3">#REF!</definedName>
    <definedName name="Units_Out_Process_Process_4">#REF!</definedName>
    <definedName name="Units_Out_Process_Rework_2">#REF!</definedName>
    <definedName name="Units_Out_Time_Period">#REF!</definedName>
    <definedName name="Units_Scrap_Date" localSheetId="0">#REF!</definedName>
    <definedName name="Units_Scrap_Date">ZZZ_Ranges!$A$30:$L$30</definedName>
    <definedName name="Units_Scrap_Process">#REF!</definedName>
    <definedName name="Units_Scrap_Process_Finished_Goods_A">#REF!</definedName>
    <definedName name="Units_Scrap_Process_Finished_Goods_B">#REF!</definedName>
    <definedName name="Units_Scrap_Process_Process_1">#REF!</definedName>
    <definedName name="Units_Scrap_Process_Process_2">#REF!</definedName>
    <definedName name="Units_Scrap_Process_Process_3">#REF!</definedName>
    <definedName name="Units_Scrap_Process_Process_4">#REF!</definedName>
    <definedName name="Units_Scrap_Process_Rework_2">#REF!</definedName>
    <definedName name="Units_Scrap_Stages">ZZZ_Ranges!$A$28:$L$28</definedName>
    <definedName name="Units_Scrap_Stages_Stage_1">ZZZ_Ranges!$A$25:$L$25</definedName>
    <definedName name="Units_Scrap_Stages_Stage_2">ZZZ_Ranges!$A$26:$L$26</definedName>
    <definedName name="Units_Scrap_Stages_Stage_3">ZZZ_Ranges!$A$27:$L$27</definedName>
    <definedName name="Units_Scrap_Time_Period" localSheetId="0">#REF!</definedName>
    <definedName name="Units_Scrap_Time_Period">ZZZ_Ranges!$A$29:$L$29</definedName>
    <definedName name="Units_Sold_Date">#REF!</definedName>
    <definedName name="Units_Sold_Process">#REF!</definedName>
    <definedName name="Units_Sold_Process_Finished_Goods_A">#REF!</definedName>
    <definedName name="Units_Sold_Process_Finished_Goods_B">#REF!</definedName>
    <definedName name="Units_Sold_Process_Process_1">#REF!</definedName>
    <definedName name="Units_Sold_Process_Process_2">#REF!</definedName>
    <definedName name="Units_Sold_Process_Process_3">#REF!</definedName>
    <definedName name="Units_Sold_Process_Process_4">#REF!</definedName>
    <definedName name="Units_Sold_Process_Rework_2">#REF!</definedName>
    <definedName name="Units_Sold_Time_Period">#REF!</definedName>
  </definedNames>
  <calcPr calcId="125725"/>
</workbook>
</file>

<file path=xl/calcChain.xml><?xml version="1.0" encoding="utf-8"?>
<calcChain xmlns="http://schemas.openxmlformats.org/spreadsheetml/2006/main">
  <c r="A1" i="1"/>
  <c r="A2"/>
  <c r="A3"/>
  <c r="A4"/>
  <c r="A5"/>
  <c r="A6"/>
  <c r="A7"/>
  <c r="A8"/>
  <c r="A10"/>
  <c r="A12"/>
  <c r="A15"/>
  <c r="A16"/>
  <c r="B17"/>
  <c r="C17"/>
  <c r="D17"/>
  <c r="E17"/>
  <c r="A18"/>
  <c r="A19"/>
  <c r="B19"/>
  <c r="C19"/>
  <c r="D19"/>
  <c r="A20"/>
  <c r="B20"/>
  <c r="C20"/>
  <c r="D20"/>
  <c r="A21"/>
  <c r="B21"/>
  <c r="C21"/>
  <c r="D21"/>
  <c r="A22"/>
  <c r="B22"/>
  <c r="C22"/>
  <c r="D22"/>
  <c r="E22"/>
  <c r="A25"/>
  <c r="A26"/>
  <c r="B26"/>
  <c r="C26" s="1"/>
  <c r="A27"/>
  <c r="B27"/>
  <c r="A28"/>
  <c r="B28"/>
  <c r="C28"/>
  <c r="A32"/>
  <c r="A33"/>
  <c r="A34"/>
  <c r="A37"/>
  <c r="A38"/>
  <c r="B38"/>
  <c r="C38" s="1"/>
  <c r="AL7" i="16" s="1"/>
  <c r="A39" i="1"/>
  <c r="B39"/>
  <c r="C39"/>
  <c r="D39" s="1"/>
  <c r="A40"/>
  <c r="B40"/>
  <c r="C40"/>
  <c r="A41"/>
  <c r="A43"/>
  <c r="A44"/>
  <c r="B44"/>
  <c r="C44" s="1"/>
  <c r="A45"/>
  <c r="B45"/>
  <c r="C45"/>
  <c r="D45" s="1"/>
  <c r="A46"/>
  <c r="B46"/>
  <c r="C46"/>
  <c r="D46" s="1"/>
  <c r="A47"/>
  <c r="A49"/>
  <c r="A50"/>
  <c r="B50"/>
  <c r="A51"/>
  <c r="B51"/>
  <c r="C51" s="1"/>
  <c r="A52"/>
  <c r="B52"/>
  <c r="C52" s="1"/>
  <c r="A53"/>
  <c r="A57"/>
  <c r="A58"/>
  <c r="A60"/>
  <c r="A61"/>
  <c r="A62"/>
  <c r="A63"/>
  <c r="A64"/>
  <c r="A65"/>
  <c r="A66"/>
  <c r="A67"/>
  <c r="A68"/>
  <c r="A69"/>
  <c r="A70"/>
  <c r="A71"/>
  <c r="A72"/>
  <c r="A73"/>
  <c r="A74"/>
  <c r="A75"/>
  <c r="A76"/>
  <c r="A77"/>
  <c r="A78"/>
  <c r="A79"/>
  <c r="B79"/>
  <c r="C79"/>
  <c r="C84" s="1"/>
  <c r="D79"/>
  <c r="E79"/>
  <c r="F79"/>
  <c r="G79"/>
  <c r="G84" s="1"/>
  <c r="H79"/>
  <c r="I79"/>
  <c r="J79"/>
  <c r="K79"/>
  <c r="K84" s="1"/>
  <c r="L79"/>
  <c r="N79"/>
  <c r="O79"/>
  <c r="O84"/>
  <c r="P79"/>
  <c r="Q79"/>
  <c r="A80"/>
  <c r="B80"/>
  <c r="E80" s="1"/>
  <c r="C80"/>
  <c r="D80"/>
  <c r="F80"/>
  <c r="I80" s="1"/>
  <c r="G80"/>
  <c r="H80"/>
  <c r="J80"/>
  <c r="M80" s="1"/>
  <c r="K80"/>
  <c r="L80"/>
  <c r="N80"/>
  <c r="Q80" s="1"/>
  <c r="O80"/>
  <c r="P80"/>
  <c r="A81"/>
  <c r="B81"/>
  <c r="C81"/>
  <c r="D81"/>
  <c r="E81"/>
  <c r="F81"/>
  <c r="G81"/>
  <c r="H81"/>
  <c r="I81"/>
  <c r="J81"/>
  <c r="K81"/>
  <c r="L81"/>
  <c r="M81"/>
  <c r="N81"/>
  <c r="O81"/>
  <c r="Q81" s="1"/>
  <c r="P81"/>
  <c r="A82"/>
  <c r="B82"/>
  <c r="E82" s="1"/>
  <c r="C82"/>
  <c r="D82"/>
  <c r="F82"/>
  <c r="I82" s="1"/>
  <c r="G82"/>
  <c r="H82"/>
  <c r="J82"/>
  <c r="M82" s="1"/>
  <c r="K82"/>
  <c r="L82"/>
  <c r="N82"/>
  <c r="O82"/>
  <c r="Q82" s="1"/>
  <c r="P82"/>
  <c r="A83"/>
  <c r="B83"/>
  <c r="C83"/>
  <c r="D83"/>
  <c r="E83"/>
  <c r="F83"/>
  <c r="G83"/>
  <c r="H83"/>
  <c r="I83"/>
  <c r="J83"/>
  <c r="K83"/>
  <c r="L83"/>
  <c r="M83"/>
  <c r="N83"/>
  <c r="O83"/>
  <c r="P83"/>
  <c r="Q83"/>
  <c r="A84"/>
  <c r="B84"/>
  <c r="D84"/>
  <c r="F84"/>
  <c r="H84"/>
  <c r="J84"/>
  <c r="L84"/>
  <c r="N84"/>
  <c r="P84"/>
  <c r="A86"/>
  <c r="A87"/>
  <c r="B87"/>
  <c r="A88"/>
  <c r="B88"/>
  <c r="C88"/>
  <c r="D88" s="1"/>
  <c r="A89"/>
  <c r="B89"/>
  <c r="C89" s="1"/>
  <c r="A91"/>
  <c r="A92"/>
  <c r="B92"/>
  <c r="C92" s="1"/>
  <c r="A93"/>
  <c r="B93"/>
  <c r="C93"/>
  <c r="D93" s="1"/>
  <c r="A94"/>
  <c r="B94"/>
  <c r="C94"/>
  <c r="D94" s="1"/>
  <c r="A96"/>
  <c r="A97"/>
  <c r="B97"/>
  <c r="A98"/>
  <c r="B98"/>
  <c r="C98"/>
  <c r="D98" s="1"/>
  <c r="A99"/>
  <c r="B99"/>
  <c r="A100"/>
  <c r="A102"/>
  <c r="B102"/>
  <c r="A1" i="2"/>
  <c r="A2"/>
  <c r="A3"/>
  <c r="A4"/>
  <c r="A5"/>
  <c r="A6"/>
  <c r="A7"/>
  <c r="B8"/>
  <c r="C8"/>
  <c r="D8"/>
  <c r="E8"/>
  <c r="A9"/>
  <c r="A10"/>
  <c r="B10"/>
  <c r="C10"/>
  <c r="D10"/>
  <c r="A11"/>
  <c r="B11"/>
  <c r="C11"/>
  <c r="D11"/>
  <c r="E11" s="1"/>
  <c r="A12"/>
  <c r="B12"/>
  <c r="C12"/>
  <c r="D12"/>
  <c r="A13"/>
  <c r="B13"/>
  <c r="C13"/>
  <c r="D13"/>
  <c r="E13"/>
  <c r="A17"/>
  <c r="A18"/>
  <c r="A20"/>
  <c r="A21"/>
  <c r="B21"/>
  <c r="A22"/>
  <c r="B22"/>
  <c r="B27" s="1"/>
  <c r="A23"/>
  <c r="B23"/>
  <c r="B28" s="1"/>
  <c r="A25"/>
  <c r="A26"/>
  <c r="B26"/>
  <c r="A27"/>
  <c r="A28"/>
  <c r="A1" i="3"/>
  <c r="A2"/>
  <c r="A3"/>
  <c r="A4"/>
  <c r="A5"/>
  <c r="A6"/>
  <c r="A7"/>
  <c r="A9"/>
  <c r="A10"/>
  <c r="A11"/>
  <c r="A12"/>
  <c r="A13"/>
  <c r="A17"/>
  <c r="A18"/>
  <c r="A20"/>
  <c r="A21"/>
  <c r="B21"/>
  <c r="A22"/>
  <c r="B22"/>
  <c r="C22"/>
  <c r="A23"/>
  <c r="B23"/>
  <c r="A24"/>
  <c r="A26"/>
  <c r="A27"/>
  <c r="B27"/>
  <c r="E27"/>
  <c r="A28"/>
  <c r="B28"/>
  <c r="E28" s="1"/>
  <c r="A29"/>
  <c r="B29"/>
  <c r="E29" s="1"/>
  <c r="A30"/>
  <c r="A32"/>
  <c r="A33"/>
  <c r="A34"/>
  <c r="A35"/>
  <c r="A36"/>
  <c r="A40"/>
  <c r="A41"/>
  <c r="A43"/>
  <c r="A44"/>
  <c r="A45"/>
  <c r="A46"/>
  <c r="A47"/>
  <c r="A49"/>
  <c r="A50"/>
  <c r="A51"/>
  <c r="A52"/>
  <c r="A53"/>
  <c r="A1" i="4"/>
  <c r="A2"/>
  <c r="A3"/>
  <c r="A4"/>
  <c r="A5"/>
  <c r="A7"/>
  <c r="A8"/>
  <c r="A9"/>
  <c r="A10"/>
  <c r="A11"/>
  <c r="A14"/>
  <c r="A15"/>
  <c r="A17"/>
  <c r="A18"/>
  <c r="B18"/>
  <c r="B33" i="3"/>
  <c r="A19" i="4"/>
  <c r="B19"/>
  <c r="A20"/>
  <c r="B20"/>
  <c r="B35" i="3" s="1"/>
  <c r="A21" i="4"/>
  <c r="A25"/>
  <c r="A26"/>
  <c r="A28"/>
  <c r="A29"/>
  <c r="B29"/>
  <c r="A30"/>
  <c r="B30"/>
  <c r="A31"/>
  <c r="B31"/>
  <c r="A32"/>
  <c r="A34"/>
  <c r="A35"/>
  <c r="B35"/>
  <c r="A36"/>
  <c r="B36"/>
  <c r="C36"/>
  <c r="A37"/>
  <c r="B37"/>
  <c r="C37"/>
  <c r="A38"/>
  <c r="A1" i="5"/>
  <c r="A2"/>
  <c r="A3"/>
  <c r="A4"/>
  <c r="A5"/>
  <c r="A6"/>
  <c r="A7"/>
  <c r="A9"/>
  <c r="A10"/>
  <c r="A11"/>
  <c r="A12"/>
  <c r="A13"/>
  <c r="A16"/>
  <c r="A17"/>
  <c r="A19"/>
  <c r="A20"/>
  <c r="B20"/>
  <c r="A21"/>
  <c r="B21"/>
  <c r="C21"/>
  <c r="A22"/>
  <c r="B22"/>
  <c r="A24"/>
  <c r="A25"/>
  <c r="A26"/>
  <c r="A27"/>
  <c r="A30"/>
  <c r="A31"/>
  <c r="A33"/>
  <c r="A34"/>
  <c r="A35"/>
  <c r="A36"/>
  <c r="A38"/>
  <c r="A39"/>
  <c r="A40"/>
  <c r="A41"/>
  <c r="A44"/>
  <c r="A45"/>
  <c r="A47"/>
  <c r="A48"/>
  <c r="A49"/>
  <c r="B49"/>
  <c r="A50"/>
  <c r="A51"/>
  <c r="A52"/>
  <c r="A53"/>
  <c r="B53"/>
  <c r="C53"/>
  <c r="A54"/>
  <c r="A55"/>
  <c r="A56"/>
  <c r="A57"/>
  <c r="B57"/>
  <c r="C57"/>
  <c r="A58"/>
  <c r="A1" i="6"/>
  <c r="A2"/>
  <c r="A3"/>
  <c r="A4"/>
  <c r="A5"/>
  <c r="A6"/>
  <c r="A7"/>
  <c r="A9"/>
  <c r="A10"/>
  <c r="A11"/>
  <c r="A12"/>
  <c r="A13"/>
  <c r="A17"/>
  <c r="A18"/>
  <c r="A20"/>
  <c r="A21"/>
  <c r="B21"/>
  <c r="A22"/>
  <c r="B22"/>
  <c r="C22"/>
  <c r="A23"/>
  <c r="B23"/>
  <c r="B24" s="1"/>
  <c r="B55" i="8" s="1"/>
  <c r="A24" i="6"/>
  <c r="A26"/>
  <c r="A27"/>
  <c r="A28"/>
  <c r="A29"/>
  <c r="A30"/>
  <c r="A32"/>
  <c r="A33"/>
  <c r="A34"/>
  <c r="A35"/>
  <c r="A36"/>
  <c r="A40"/>
  <c r="A41"/>
  <c r="A43"/>
  <c r="A44"/>
  <c r="A45"/>
  <c r="A46"/>
  <c r="A47"/>
  <c r="A49"/>
  <c r="A50"/>
  <c r="A51"/>
  <c r="A52"/>
  <c r="A53"/>
  <c r="A57"/>
  <c r="A58"/>
  <c r="A60"/>
  <c r="A61"/>
  <c r="A62"/>
  <c r="A63"/>
  <c r="A64"/>
  <c r="A65"/>
  <c r="A66"/>
  <c r="A67"/>
  <c r="A68"/>
  <c r="A69"/>
  <c r="A70"/>
  <c r="A71"/>
  <c r="A72"/>
  <c r="A73"/>
  <c r="A74"/>
  <c r="A75"/>
  <c r="A1" i="7"/>
  <c r="A2"/>
  <c r="A3"/>
  <c r="A4"/>
  <c r="A5"/>
  <c r="A6"/>
  <c r="A7"/>
  <c r="A9"/>
  <c r="A10"/>
  <c r="A11"/>
  <c r="A12"/>
  <c r="A13"/>
  <c r="A14"/>
  <c r="A15"/>
  <c r="A16"/>
  <c r="A17"/>
  <c r="A18"/>
  <c r="A19"/>
  <c r="A20"/>
  <c r="A21"/>
  <c r="A22"/>
  <c r="A23"/>
  <c r="A24"/>
  <c r="A25"/>
  <c r="A26"/>
  <c r="A27"/>
  <c r="A28"/>
  <c r="A29"/>
  <c r="A30"/>
  <c r="A31"/>
  <c r="A32"/>
  <c r="A33"/>
  <c r="A37"/>
  <c r="A38"/>
  <c r="A40"/>
  <c r="A41"/>
  <c r="B41"/>
  <c r="A42"/>
  <c r="B42"/>
  <c r="C42"/>
  <c r="A43"/>
  <c r="B43"/>
  <c r="A45"/>
  <c r="A46"/>
  <c r="A47"/>
  <c r="A48"/>
  <c r="A49"/>
  <c r="A50"/>
  <c r="A51"/>
  <c r="A52"/>
  <c r="A53"/>
  <c r="A54"/>
  <c r="A55"/>
  <c r="A56"/>
  <c r="A57"/>
  <c r="A58"/>
  <c r="A59"/>
  <c r="A60"/>
  <c r="A64"/>
  <c r="A65"/>
  <c r="A67"/>
  <c r="A68"/>
  <c r="A69"/>
  <c r="A70"/>
  <c r="A71"/>
  <c r="A72"/>
  <c r="A73"/>
  <c r="A74"/>
  <c r="A75"/>
  <c r="A76"/>
  <c r="A77"/>
  <c r="A78"/>
  <c r="A79"/>
  <c r="A80"/>
  <c r="A81"/>
  <c r="A82"/>
  <c r="A84"/>
  <c r="A85"/>
  <c r="A86"/>
  <c r="A87"/>
  <c r="A88"/>
  <c r="A89"/>
  <c r="A90"/>
  <c r="A91"/>
  <c r="A92"/>
  <c r="A93"/>
  <c r="A94"/>
  <c r="A95"/>
  <c r="A96"/>
  <c r="A97"/>
  <c r="A98"/>
  <c r="A99"/>
  <c r="A103"/>
  <c r="A104"/>
  <c r="A106"/>
  <c r="A107"/>
  <c r="A108"/>
  <c r="B108"/>
  <c r="A109"/>
  <c r="A110"/>
  <c r="A111"/>
  <c r="A112"/>
  <c r="B112"/>
  <c r="C112"/>
  <c r="A113"/>
  <c r="A114"/>
  <c r="A115"/>
  <c r="A116"/>
  <c r="B116"/>
  <c r="C116"/>
  <c r="A117"/>
  <c r="A1" i="8"/>
  <c r="A2"/>
  <c r="A3"/>
  <c r="A4"/>
  <c r="A5"/>
  <c r="A6"/>
  <c r="A7"/>
  <c r="A9"/>
  <c r="A10"/>
  <c r="A11"/>
  <c r="A12"/>
  <c r="A13"/>
  <c r="A14"/>
  <c r="A15"/>
  <c r="A16"/>
  <c r="A17"/>
  <c r="A18"/>
  <c r="A19"/>
  <c r="A20"/>
  <c r="A21"/>
  <c r="A22"/>
  <c r="A23"/>
  <c r="A24"/>
  <c r="A25"/>
  <c r="A26"/>
  <c r="A27"/>
  <c r="A28"/>
  <c r="A29"/>
  <c r="A30"/>
  <c r="A31"/>
  <c r="A32"/>
  <c r="A33"/>
  <c r="A37"/>
  <c r="A38"/>
  <c r="A40"/>
  <c r="A41"/>
  <c r="B41"/>
  <c r="A42"/>
  <c r="B42"/>
  <c r="C42"/>
  <c r="A43"/>
  <c r="B43"/>
  <c r="A44"/>
  <c r="A48"/>
  <c r="A49"/>
  <c r="A51"/>
  <c r="A52"/>
  <c r="B52"/>
  <c r="A53"/>
  <c r="B53"/>
  <c r="C53"/>
  <c r="A54"/>
  <c r="B54"/>
  <c r="A55"/>
  <c r="A57"/>
  <c r="A58"/>
  <c r="A59"/>
  <c r="B59"/>
  <c r="B85" s="1"/>
  <c r="A60"/>
  <c r="B60"/>
  <c r="B86" s="1"/>
  <c r="A61"/>
  <c r="B61"/>
  <c r="A62"/>
  <c r="B62"/>
  <c r="B88" s="1"/>
  <c r="B25" i="11" s="1"/>
  <c r="A63" i="8"/>
  <c r="A64"/>
  <c r="A65"/>
  <c r="B65"/>
  <c r="A66"/>
  <c r="B66"/>
  <c r="A67"/>
  <c r="B67"/>
  <c r="A68"/>
  <c r="B68"/>
  <c r="A69"/>
  <c r="A70"/>
  <c r="A71"/>
  <c r="B71"/>
  <c r="A72"/>
  <c r="B72"/>
  <c r="A73"/>
  <c r="B73"/>
  <c r="A74"/>
  <c r="B74"/>
  <c r="B100" s="1"/>
  <c r="B77" i="11" s="1"/>
  <c r="A75" i="8"/>
  <c r="A76"/>
  <c r="A77"/>
  <c r="A78"/>
  <c r="B78"/>
  <c r="A79"/>
  <c r="A80"/>
  <c r="A81"/>
  <c r="A83"/>
  <c r="A84"/>
  <c r="A85"/>
  <c r="A86"/>
  <c r="A87"/>
  <c r="B87"/>
  <c r="B49" i="7" s="1"/>
  <c r="B47" i="12" s="1"/>
  <c r="A88" i="8"/>
  <c r="A89"/>
  <c r="A90"/>
  <c r="A91"/>
  <c r="A92"/>
  <c r="A93"/>
  <c r="A94"/>
  <c r="A95"/>
  <c r="A96"/>
  <c r="A97"/>
  <c r="A98"/>
  <c r="A99"/>
  <c r="A100"/>
  <c r="A101"/>
  <c r="A102"/>
  <c r="A103"/>
  <c r="A104"/>
  <c r="A105"/>
  <c r="A106"/>
  <c r="A107"/>
  <c r="A111"/>
  <c r="A112"/>
  <c r="A114"/>
  <c r="A115"/>
  <c r="A116"/>
  <c r="A117"/>
  <c r="A118"/>
  <c r="A119"/>
  <c r="A120"/>
  <c r="A121"/>
  <c r="A122"/>
  <c r="A123"/>
  <c r="A124"/>
  <c r="A125"/>
  <c r="A126"/>
  <c r="A127"/>
  <c r="A128"/>
  <c r="A129"/>
  <c r="A130"/>
  <c r="A131"/>
  <c r="A132"/>
  <c r="A133"/>
  <c r="A134"/>
  <c r="A135"/>
  <c r="A136"/>
  <c r="A137"/>
  <c r="A138"/>
  <c r="A140"/>
  <c r="A141"/>
  <c r="A142"/>
  <c r="A143"/>
  <c r="A144"/>
  <c r="A145"/>
  <c r="A146"/>
  <c r="A147"/>
  <c r="A148"/>
  <c r="A149"/>
  <c r="A150"/>
  <c r="A151"/>
  <c r="A152"/>
  <c r="A153"/>
  <c r="A154"/>
  <c r="A155"/>
  <c r="A156"/>
  <c r="A157"/>
  <c r="A158"/>
  <c r="A159"/>
  <c r="A160"/>
  <c r="A161"/>
  <c r="A162"/>
  <c r="A163"/>
  <c r="A164"/>
  <c r="A168"/>
  <c r="A169"/>
  <c r="A171"/>
  <c r="A172"/>
  <c r="A173"/>
  <c r="A174"/>
  <c r="A175"/>
  <c r="A176"/>
  <c r="A177"/>
  <c r="A178"/>
  <c r="A179"/>
  <c r="A180"/>
  <c r="A181"/>
  <c r="A182"/>
  <c r="A183"/>
  <c r="A184"/>
  <c r="A185"/>
  <c r="A186"/>
  <c r="A188"/>
  <c r="A189"/>
  <c r="A190"/>
  <c r="A191"/>
  <c r="A192"/>
  <c r="A193"/>
  <c r="A194"/>
  <c r="A195"/>
  <c r="A196"/>
  <c r="A197"/>
  <c r="A198"/>
  <c r="A199"/>
  <c r="A200"/>
  <c r="A201"/>
  <c r="A202"/>
  <c r="A203"/>
  <c r="A204"/>
  <c r="A205"/>
  <c r="A206"/>
  <c r="A207"/>
  <c r="A208"/>
  <c r="A209"/>
  <c r="A210"/>
  <c r="A211"/>
  <c r="A212"/>
  <c r="A1" i="9"/>
  <c r="A2"/>
  <c r="A3"/>
  <c r="A4"/>
  <c r="A5"/>
  <c r="B7"/>
  <c r="B9"/>
  <c r="B11"/>
  <c r="B13"/>
  <c r="B15"/>
  <c r="B17"/>
  <c r="B19"/>
  <c r="B21"/>
  <c r="B23"/>
  <c r="B25"/>
  <c r="B27"/>
  <c r="B29"/>
  <c r="B31"/>
  <c r="B33"/>
  <c r="B35"/>
  <c r="B38"/>
  <c r="B42"/>
  <c r="B44"/>
  <c r="B46"/>
  <c r="B48"/>
  <c r="B50"/>
  <c r="B52"/>
  <c r="B54"/>
  <c r="B56"/>
  <c r="B58"/>
  <c r="B60"/>
  <c r="B62"/>
  <c r="B64"/>
  <c r="B67"/>
  <c r="B69"/>
  <c r="B71"/>
  <c r="B74"/>
  <c r="B76"/>
  <c r="B78"/>
  <c r="B80"/>
  <c r="B82"/>
  <c r="B84"/>
  <c r="B86"/>
  <c r="B88"/>
  <c r="B90"/>
  <c r="B92"/>
  <c r="B94"/>
  <c r="B96"/>
  <c r="B98"/>
  <c r="B100"/>
  <c r="B102"/>
  <c r="A1" i="10"/>
  <c r="A2"/>
  <c r="A3"/>
  <c r="A4"/>
  <c r="A5"/>
  <c r="A6"/>
  <c r="A8"/>
  <c r="A9"/>
  <c r="A10"/>
  <c r="A11"/>
  <c r="A12"/>
  <c r="A1" i="11"/>
  <c r="A2"/>
  <c r="A3"/>
  <c r="A4"/>
  <c r="A5"/>
  <c r="A6"/>
  <c r="A7"/>
  <c r="A8"/>
  <c r="A9"/>
  <c r="A10"/>
  <c r="A11"/>
  <c r="A12"/>
  <c r="A13"/>
  <c r="A14"/>
  <c r="A15"/>
  <c r="A16"/>
  <c r="A17"/>
  <c r="A18"/>
  <c r="A19"/>
  <c r="A20"/>
  <c r="B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21"/>
  <c r="A224"/>
  <c r="A227"/>
  <c r="A230"/>
  <c r="A233"/>
  <c r="A236"/>
  <c r="A239"/>
  <c r="A242"/>
  <c r="A245"/>
  <c r="A248"/>
  <c r="A251"/>
  <c r="A254"/>
  <c r="A257"/>
  <c r="A260"/>
  <c r="A263"/>
  <c r="A266"/>
  <c r="A269"/>
  <c r="A272"/>
  <c r="A275"/>
  <c r="A278"/>
  <c r="A281"/>
  <c r="A284"/>
  <c r="A287"/>
  <c r="A290"/>
  <c r="A293"/>
  <c r="A1" i="12"/>
  <c r="A2"/>
  <c r="A3"/>
  <c r="A4"/>
  <c r="A5"/>
  <c r="A6"/>
  <c r="A7"/>
  <c r="B7"/>
  <c r="C7"/>
  <c r="D7"/>
  <c r="A8"/>
  <c r="B8"/>
  <c r="C8"/>
  <c r="D8"/>
  <c r="A9"/>
  <c r="B9"/>
  <c r="C9"/>
  <c r="D9"/>
  <c r="A10"/>
  <c r="B10"/>
  <c r="C10"/>
  <c r="D10"/>
  <c r="A11"/>
  <c r="A12"/>
  <c r="A13"/>
  <c r="B13"/>
  <c r="A14"/>
  <c r="B14"/>
  <c r="C14"/>
  <c r="A15"/>
  <c r="B15"/>
  <c r="C15"/>
  <c r="A16"/>
  <c r="A17"/>
  <c r="A18"/>
  <c r="A19"/>
  <c r="A20"/>
  <c r="A21"/>
  <c r="A22"/>
  <c r="A23"/>
  <c r="A24"/>
  <c r="A25"/>
  <c r="A26"/>
  <c r="A27"/>
  <c r="A28"/>
  <c r="A29"/>
  <c r="A30"/>
  <c r="A31"/>
  <c r="A32"/>
  <c r="A33"/>
  <c r="A34"/>
  <c r="A35"/>
  <c r="A36"/>
  <c r="B36"/>
  <c r="C36"/>
  <c r="C41"/>
  <c r="D36"/>
  <c r="F36"/>
  <c r="I36" s="1"/>
  <c r="G36"/>
  <c r="G41" s="1"/>
  <c r="H36"/>
  <c r="J36"/>
  <c r="M36"/>
  <c r="K36"/>
  <c r="K41"/>
  <c r="L36"/>
  <c r="N36"/>
  <c r="Q36" s="1"/>
  <c r="O36"/>
  <c r="O41" s="1"/>
  <c r="P36"/>
  <c r="A37"/>
  <c r="B37"/>
  <c r="C37"/>
  <c r="E37"/>
  <c r="D37"/>
  <c r="F37"/>
  <c r="I37" s="1"/>
  <c r="G37"/>
  <c r="H37"/>
  <c r="J37"/>
  <c r="M37" s="1"/>
  <c r="K37"/>
  <c r="L37"/>
  <c r="N37"/>
  <c r="Q37" s="1"/>
  <c r="O37"/>
  <c r="P37"/>
  <c r="A38"/>
  <c r="B38"/>
  <c r="C38"/>
  <c r="D38"/>
  <c r="F38"/>
  <c r="I38" s="1"/>
  <c r="G38"/>
  <c r="H38"/>
  <c r="J38"/>
  <c r="M38" s="1"/>
  <c r="K38"/>
  <c r="L38"/>
  <c r="N38"/>
  <c r="Q38" s="1"/>
  <c r="O38"/>
  <c r="P38"/>
  <c r="A39"/>
  <c r="B39"/>
  <c r="C39"/>
  <c r="D39"/>
  <c r="F39"/>
  <c r="I39" s="1"/>
  <c r="G39"/>
  <c r="H39"/>
  <c r="J39"/>
  <c r="M39" s="1"/>
  <c r="K39"/>
  <c r="L39"/>
  <c r="N39"/>
  <c r="O39"/>
  <c r="Q39" s="1"/>
  <c r="P39"/>
  <c r="A40"/>
  <c r="B40"/>
  <c r="C40"/>
  <c r="D40"/>
  <c r="F40"/>
  <c r="I40" s="1"/>
  <c r="G40"/>
  <c r="H40"/>
  <c r="J40"/>
  <c r="M40" s="1"/>
  <c r="K40"/>
  <c r="L40"/>
  <c r="N40"/>
  <c r="O40"/>
  <c r="Q40" s="1"/>
  <c r="P40"/>
  <c r="A41"/>
  <c r="B41"/>
  <c r="D41"/>
  <c r="E41"/>
  <c r="F41"/>
  <c r="H41"/>
  <c r="I41"/>
  <c r="J41"/>
  <c r="L41"/>
  <c r="M41"/>
  <c r="N41"/>
  <c r="P41"/>
  <c r="Q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 i="13"/>
  <c r="A2"/>
  <c r="A3"/>
  <c r="A4"/>
  <c r="A5"/>
  <c r="A1" i="14"/>
  <c r="A2"/>
  <c r="A3"/>
  <c r="A4"/>
  <c r="A5"/>
  <c r="A6"/>
  <c r="B11" s="1"/>
  <c r="E11" s="1"/>
  <c r="A7"/>
  <c r="E256" i="11"/>
  <c r="C7" i="14"/>
  <c r="D7"/>
  <c r="A8"/>
  <c r="C262" i="11"/>
  <c r="C8" i="14"/>
  <c r="D8"/>
  <c r="A9"/>
  <c r="F9"/>
  <c r="D258" i="11" s="1"/>
  <c r="C9" i="14"/>
  <c r="D9" s="1"/>
  <c r="A10"/>
  <c r="I256" i="11" s="1"/>
  <c r="C10" i="14"/>
  <c r="D10" s="1"/>
  <c r="G10"/>
  <c r="I255" i="11" s="1"/>
  <c r="A11" i="14"/>
  <c r="G238" i="11" s="1"/>
  <c r="E24" i="15" s="1"/>
  <c r="C11" i="14"/>
  <c r="D11" s="1"/>
  <c r="A12"/>
  <c r="F12" s="1"/>
  <c r="C12"/>
  <c r="D12" s="1"/>
  <c r="A13"/>
  <c r="G13" s="1"/>
  <c r="C13"/>
  <c r="D13" s="1"/>
  <c r="F13"/>
  <c r="J258" i="11" s="1"/>
  <c r="A14" i="14"/>
  <c r="K250" i="11" s="1"/>
  <c r="H60" i="15" s="1"/>
  <c r="C14" i="14"/>
  <c r="D14"/>
  <c r="A15"/>
  <c r="C15"/>
  <c r="D15" s="1"/>
  <c r="F15"/>
  <c r="L258" i="11" s="1"/>
  <c r="A16" i="14"/>
  <c r="G16" s="1"/>
  <c r="C16"/>
  <c r="D16" s="1"/>
  <c r="F16"/>
  <c r="N277" i="11" s="1"/>
  <c r="J178" i="15" s="1"/>
  <c r="A17" i="14"/>
  <c r="F17" s="1"/>
  <c r="C17"/>
  <c r="D17" s="1"/>
  <c r="A18"/>
  <c r="C18"/>
  <c r="D18" s="1"/>
  <c r="F18"/>
  <c r="P43" i="12" s="1"/>
  <c r="A19" i="14"/>
  <c r="H19" s="1"/>
  <c r="B19"/>
  <c r="E19" s="1"/>
  <c r="C19"/>
  <c r="D19" s="1"/>
  <c r="A1" i="15"/>
  <c r="AD5" i="16" s="1"/>
  <c r="A7" i="15"/>
  <c r="A8"/>
  <c r="A9"/>
  <c r="A13"/>
  <c r="A14"/>
  <c r="A15"/>
  <c r="A88"/>
  <c r="B88"/>
  <c r="C88"/>
  <c r="D88"/>
  <c r="E88"/>
  <c r="F88"/>
  <c r="G88"/>
  <c r="H88"/>
  <c r="I88"/>
  <c r="J88"/>
  <c r="K88"/>
  <c r="L88"/>
  <c r="B120"/>
  <c r="B1" i="16"/>
  <c r="D1"/>
  <c r="F1"/>
  <c r="H1"/>
  <c r="J1"/>
  <c r="L1"/>
  <c r="N1"/>
  <c r="P1"/>
  <c r="R1"/>
  <c r="T1"/>
  <c r="V1"/>
  <c r="X1"/>
  <c r="Z1"/>
  <c r="AB1"/>
  <c r="AD1"/>
  <c r="AF1"/>
  <c r="AH1"/>
  <c r="AJ1"/>
  <c r="AL1"/>
  <c r="AN1"/>
  <c r="AP1"/>
  <c r="AR1"/>
  <c r="AT1"/>
  <c r="AV1"/>
  <c r="AX1"/>
  <c r="AZ1"/>
  <c r="BB1"/>
  <c r="BD1"/>
  <c r="BF1"/>
  <c r="BH1"/>
  <c r="BJ1"/>
  <c r="BL1"/>
  <c r="B2"/>
  <c r="D2"/>
  <c r="F2"/>
  <c r="H2"/>
  <c r="J2"/>
  <c r="L2"/>
  <c r="N2"/>
  <c r="P2"/>
  <c r="R2"/>
  <c r="T2"/>
  <c r="V2"/>
  <c r="X2"/>
  <c r="Z2"/>
  <c r="AB2"/>
  <c r="AD2"/>
  <c r="AF2"/>
  <c r="AH2"/>
  <c r="AJ2"/>
  <c r="AL2"/>
  <c r="AN2"/>
  <c r="AP2"/>
  <c r="AR2"/>
  <c r="AT2"/>
  <c r="AV2"/>
  <c r="AX2"/>
  <c r="AZ2"/>
  <c r="BB2"/>
  <c r="BD2"/>
  <c r="BF2"/>
  <c r="BH2"/>
  <c r="BJ2"/>
  <c r="BL2"/>
  <c r="B3"/>
  <c r="D3"/>
  <c r="F3"/>
  <c r="H3"/>
  <c r="J3"/>
  <c r="L3"/>
  <c r="N3"/>
  <c r="P3"/>
  <c r="R3"/>
  <c r="T3"/>
  <c r="V3"/>
  <c r="X3"/>
  <c r="Z3"/>
  <c r="AB3"/>
  <c r="AD3"/>
  <c r="AF3"/>
  <c r="AH3"/>
  <c r="AJ3"/>
  <c r="AL3"/>
  <c r="AN3"/>
  <c r="AP3"/>
  <c r="AR3"/>
  <c r="AT3"/>
  <c r="AV3"/>
  <c r="AX3"/>
  <c r="AZ3"/>
  <c r="BB3"/>
  <c r="BD3"/>
  <c r="BF3"/>
  <c r="BH3"/>
  <c r="BJ3"/>
  <c r="BL3"/>
  <c r="B4"/>
  <c r="D4"/>
  <c r="F4"/>
  <c r="H4"/>
  <c r="J4"/>
  <c r="L4"/>
  <c r="N4"/>
  <c r="P4"/>
  <c r="R4"/>
  <c r="T4"/>
  <c r="V4"/>
  <c r="X4"/>
  <c r="Z4"/>
  <c r="AB4"/>
  <c r="AD4"/>
  <c r="AF4"/>
  <c r="AH4"/>
  <c r="AJ4"/>
  <c r="AL4"/>
  <c r="AN4"/>
  <c r="AP4"/>
  <c r="AR4"/>
  <c r="AT4"/>
  <c r="AV4"/>
  <c r="AX4"/>
  <c r="AZ4"/>
  <c r="BB4"/>
  <c r="BD4"/>
  <c r="BF4"/>
  <c r="BH4"/>
  <c r="B5"/>
  <c r="D5"/>
  <c r="F5"/>
  <c r="H5"/>
  <c r="J5"/>
  <c r="L5"/>
  <c r="N5"/>
  <c r="P5"/>
  <c r="R5"/>
  <c r="T5"/>
  <c r="V5"/>
  <c r="X5"/>
  <c r="Z5"/>
  <c r="AB5"/>
  <c r="AF5"/>
  <c r="B6"/>
  <c r="D6"/>
  <c r="F6"/>
  <c r="H6"/>
  <c r="J6"/>
  <c r="L6"/>
  <c r="N6"/>
  <c r="P6"/>
  <c r="R6"/>
  <c r="T6"/>
  <c r="V6"/>
  <c r="X6"/>
  <c r="Z6"/>
  <c r="AX6"/>
  <c r="J7"/>
  <c r="AH7"/>
  <c r="AJ7"/>
  <c r="BH7"/>
  <c r="BJ7"/>
  <c r="T8"/>
  <c r="V8"/>
  <c r="AR8"/>
  <c r="D9"/>
  <c r="F9"/>
  <c r="AB9"/>
  <c r="AD9"/>
  <c r="AZ9"/>
  <c r="L10"/>
  <c r="AJ10"/>
  <c r="AB15"/>
  <c r="AZ15"/>
  <c r="BB15"/>
  <c r="L16"/>
  <c r="AJ16"/>
  <c r="BH16"/>
  <c r="BJ16"/>
  <c r="T17"/>
  <c r="V17"/>
  <c r="AR17"/>
  <c r="D18"/>
  <c r="F18"/>
  <c r="AB18"/>
  <c r="AZ18"/>
  <c r="B50" i="7"/>
  <c r="B48" i="12" s="1"/>
  <c r="D28" i="1"/>
  <c r="C23" i="2"/>
  <c r="L7" i="16"/>
  <c r="F10" i="14"/>
  <c r="F60" i="12" s="1"/>
  <c r="F8" i="14"/>
  <c r="C261" i="11" s="1"/>
  <c r="G7" i="14"/>
  <c r="E255" i="11" s="1"/>
  <c r="E40" i="12"/>
  <c r="E38"/>
  <c r="E36"/>
  <c r="B77" i="8"/>
  <c r="E10" i="2"/>
  <c r="B44" i="8"/>
  <c r="B80"/>
  <c r="E21" i="1"/>
  <c r="P220" i="11"/>
  <c r="L6" i="15" s="1"/>
  <c r="P232" i="11"/>
  <c r="L18" i="15" s="1"/>
  <c r="P244" i="11"/>
  <c r="L30" i="15" s="1"/>
  <c r="P256" i="11"/>
  <c r="L90" i="15" s="1"/>
  <c r="P268" i="11"/>
  <c r="L150" i="15" s="1"/>
  <c r="P280" i="11"/>
  <c r="L208" i="15" s="1"/>
  <c r="P292" i="11"/>
  <c r="L244" i="15" s="1"/>
  <c r="P226" i="11"/>
  <c r="L12" i="15" s="1"/>
  <c r="P238" i="11"/>
  <c r="L24" i="15" s="1"/>
  <c r="P250" i="11"/>
  <c r="L60" i="15" s="1"/>
  <c r="P262" i="11"/>
  <c r="L120" i="15" s="1"/>
  <c r="P274" i="11"/>
  <c r="L179" i="15" s="1"/>
  <c r="P286" i="11"/>
  <c r="L238" i="15" s="1"/>
  <c r="F7" i="14"/>
  <c r="P77" i="12"/>
  <c r="D77"/>
  <c r="I60"/>
  <c r="E60"/>
  <c r="J43"/>
  <c r="J12"/>
  <c r="J295" i="11"/>
  <c r="G243" i="15"/>
  <c r="M292" i="11"/>
  <c r="E292"/>
  <c r="N289"/>
  <c r="J237" i="15" s="1"/>
  <c r="F289" i="11"/>
  <c r="D237" i="15" s="1"/>
  <c r="N288" i="11"/>
  <c r="Q286"/>
  <c r="I285"/>
  <c r="J283"/>
  <c r="G207" i="15" s="1"/>
  <c r="J282" i="11"/>
  <c r="M280"/>
  <c r="E280"/>
  <c r="E279"/>
  <c r="F276"/>
  <c r="I274"/>
  <c r="I273"/>
  <c r="J270"/>
  <c r="M268"/>
  <c r="E268"/>
  <c r="N265"/>
  <c r="J119" i="15" s="1"/>
  <c r="F265" i="11"/>
  <c r="D119" i="15" s="1"/>
  <c r="N264" i="11"/>
  <c r="Q262"/>
  <c r="I262"/>
  <c r="J259"/>
  <c r="G89" i="15" s="1"/>
  <c r="F252" i="11"/>
  <c r="Q250"/>
  <c r="I250"/>
  <c r="J59" i="1"/>
  <c r="J8" i="3"/>
  <c r="J19"/>
  <c r="J42"/>
  <c r="J19" i="2"/>
  <c r="J32" i="5"/>
  <c r="J18"/>
  <c r="J8" i="6"/>
  <c r="J19"/>
  <c r="J6" i="4"/>
  <c r="J16"/>
  <c r="J27"/>
  <c r="J8" i="7"/>
  <c r="J39"/>
  <c r="J66"/>
  <c r="J50" i="8"/>
  <c r="J113"/>
  <c r="J105" i="7"/>
  <c r="J39" i="8"/>
  <c r="J170"/>
  <c r="J7" i="10"/>
  <c r="J228" i="11"/>
  <c r="J229"/>
  <c r="G11" i="15" s="1"/>
  <c r="J241" i="11"/>
  <c r="G23" i="15" s="1"/>
  <c r="J225" i="11"/>
  <c r="J237"/>
  <c r="M241"/>
  <c r="J249"/>
  <c r="J261"/>
  <c r="M265"/>
  <c r="J273"/>
  <c r="J285"/>
  <c r="M289"/>
  <c r="J17" i="12"/>
  <c r="J223" i="11"/>
  <c r="G5" i="15" s="1"/>
  <c r="J234" i="11"/>
  <c r="J246"/>
  <c r="J247"/>
  <c r="G29" i="15" s="1"/>
  <c r="J113" i="11"/>
  <c r="J219"/>
  <c r="M223"/>
  <c r="M235"/>
  <c r="J243"/>
  <c r="M247"/>
  <c r="M259"/>
  <c r="J267"/>
  <c r="M271"/>
  <c r="M283"/>
  <c r="J291"/>
  <c r="M295"/>
  <c r="E36" i="1"/>
  <c r="E24"/>
  <c r="E8" i="3"/>
  <c r="E6" i="4"/>
  <c r="E27"/>
  <c r="E19" i="3"/>
  <c r="E18" i="5"/>
  <c r="E19" i="6"/>
  <c r="E42"/>
  <c r="E59"/>
  <c r="E66" i="7"/>
  <c r="E8" i="8"/>
  <c r="E50"/>
  <c r="E113"/>
  <c r="E7" i="11"/>
  <c r="E231"/>
  <c r="E228"/>
  <c r="E252"/>
  <c r="E276"/>
  <c r="E225"/>
  <c r="E249"/>
  <c r="E222"/>
  <c r="E246"/>
  <c r="E270"/>
  <c r="E294"/>
  <c r="E220"/>
  <c r="E232"/>
  <c r="E244"/>
  <c r="B226"/>
  <c r="A12" i="15"/>
  <c r="B238" i="11"/>
  <c r="A24" i="15"/>
  <c r="B250" i="11"/>
  <c r="A60" i="15"/>
  <c r="B262" i="11"/>
  <c r="A120" i="15"/>
  <c r="B274" i="11"/>
  <c r="A179" i="15"/>
  <c r="B286" i="11"/>
  <c r="A238" i="15"/>
  <c r="E226" i="11"/>
  <c r="E238"/>
  <c r="B220"/>
  <c r="A6" i="15"/>
  <c r="B232" i="11"/>
  <c r="A18" i="15"/>
  <c r="B244" i="11"/>
  <c r="A30" i="15"/>
  <c r="B256" i="11"/>
  <c r="A90" i="15"/>
  <c r="B268" i="11"/>
  <c r="A150" i="15"/>
  <c r="B280" i="11"/>
  <c r="A208" i="15"/>
  <c r="B292" i="11"/>
  <c r="A244" i="15"/>
  <c r="L94" i="12"/>
  <c r="D94"/>
  <c r="I77"/>
  <c r="J60"/>
  <c r="C43"/>
  <c r="C17"/>
  <c r="L12"/>
  <c r="D12"/>
  <c r="L295" i="11"/>
  <c r="I243" i="15" s="1"/>
  <c r="D295" i="11"/>
  <c r="C243" i="15" s="1"/>
  <c r="L294" i="11"/>
  <c r="D294"/>
  <c r="O292"/>
  <c r="K244" i="15" s="1"/>
  <c r="G292" i="11"/>
  <c r="E244" i="15" s="1"/>
  <c r="P289" i="11"/>
  <c r="L237" i="15" s="1"/>
  <c r="P288" i="11"/>
  <c r="K286"/>
  <c r="H238" i="15" s="1"/>
  <c r="C286" i="11"/>
  <c r="B238" i="15" s="1"/>
  <c r="C285" i="11"/>
  <c r="L283"/>
  <c r="I207" i="15" s="1"/>
  <c r="D283" i="11"/>
  <c r="C207" i="15" s="1"/>
  <c r="L282" i="11"/>
  <c r="D282"/>
  <c r="O280"/>
  <c r="K208" i="15" s="1"/>
  <c r="G280" i="11"/>
  <c r="E208" i="15" s="1"/>
  <c r="P277" i="11"/>
  <c r="L178" i="15" s="1"/>
  <c r="P276" i="11"/>
  <c r="K274"/>
  <c r="H179" i="15"/>
  <c r="C274" i="11"/>
  <c r="B179" i="15"/>
  <c r="C273" i="11"/>
  <c r="L271"/>
  <c r="I149" i="15" s="1"/>
  <c r="D271" i="11"/>
  <c r="C149" i="15" s="1"/>
  <c r="L270" i="11"/>
  <c r="D270"/>
  <c r="O268"/>
  <c r="K150" i="15" s="1"/>
  <c r="G268" i="11"/>
  <c r="E150" i="15" s="1"/>
  <c r="P265" i="11"/>
  <c r="L119" i="15" s="1"/>
  <c r="P264" i="11"/>
  <c r="K262"/>
  <c r="H120" i="15" s="1"/>
  <c r="L259" i="11"/>
  <c r="I89" i="15" s="1"/>
  <c r="D259" i="11"/>
  <c r="C89" i="15" s="1"/>
  <c r="O256" i="11"/>
  <c r="K90" i="15" s="1"/>
  <c r="G256" i="11"/>
  <c r="E90" i="15" s="1"/>
  <c r="P253" i="11"/>
  <c r="L59" i="15" s="1"/>
  <c r="P252" i="11"/>
  <c r="N24" i="1"/>
  <c r="N59"/>
  <c r="N8" i="3"/>
  <c r="N19"/>
  <c r="N36" i="1"/>
  <c r="N42" i="3"/>
  <c r="N19" i="2"/>
  <c r="N32" i="5"/>
  <c r="N6" i="4"/>
  <c r="N16"/>
  <c r="N27"/>
  <c r="N8" i="6"/>
  <c r="N19"/>
  <c r="N8" i="5"/>
  <c r="N18"/>
  <c r="N42" i="6"/>
  <c r="N46" i="5"/>
  <c r="N59" i="6"/>
  <c r="N8" i="7"/>
  <c r="N39"/>
  <c r="N66"/>
  <c r="N113" i="8"/>
  <c r="N105" i="7"/>
  <c r="N8" i="8"/>
  <c r="N39"/>
  <c r="N50"/>
  <c r="N170"/>
  <c r="N7" i="10"/>
  <c r="N7" i="11"/>
  <c r="N113"/>
  <c r="N228"/>
  <c r="N229"/>
  <c r="J11" i="15"/>
  <c r="N240" i="11"/>
  <c r="N241"/>
  <c r="J23" i="15" s="1"/>
  <c r="N225" i="11"/>
  <c r="Q229"/>
  <c r="N237"/>
  <c r="Q241"/>
  <c r="N249"/>
  <c r="Q253"/>
  <c r="N261"/>
  <c r="Q265"/>
  <c r="N273"/>
  <c r="Q277"/>
  <c r="N285"/>
  <c r="Q289"/>
  <c r="N17" i="12"/>
  <c r="N222" i="11"/>
  <c r="N223"/>
  <c r="J5" i="15" s="1"/>
  <c r="N234" i="11"/>
  <c r="N235"/>
  <c r="J17" i="15" s="1"/>
  <c r="N246" i="11"/>
  <c r="N247"/>
  <c r="J29" i="15" s="1"/>
  <c r="N219" i="11"/>
  <c r="Q223"/>
  <c r="N231"/>
  <c r="Q235"/>
  <c r="N243"/>
  <c r="Q247"/>
  <c r="N255"/>
  <c r="Q259"/>
  <c r="N267"/>
  <c r="Q271"/>
  <c r="N279"/>
  <c r="Q283"/>
  <c r="N291"/>
  <c r="Q295"/>
  <c r="L24" i="1"/>
  <c r="L59"/>
  <c r="L8" i="3"/>
  <c r="L19"/>
  <c r="L36" i="1"/>
  <c r="L32" i="5"/>
  <c r="L19" i="2"/>
  <c r="L42" i="3"/>
  <c r="L46" i="5"/>
  <c r="L42" i="6"/>
  <c r="L6" i="4"/>
  <c r="L16"/>
  <c r="L27"/>
  <c r="L8" i="6"/>
  <c r="L19"/>
  <c r="L8" i="5"/>
  <c r="L18"/>
  <c r="L59" i="6"/>
  <c r="L8" i="7"/>
  <c r="L39"/>
  <c r="L66"/>
  <c r="L105"/>
  <c r="L8" i="8"/>
  <c r="L39"/>
  <c r="L113"/>
  <c r="L50"/>
  <c r="L170"/>
  <c r="L113" i="11"/>
  <c r="L7" i="10"/>
  <c r="L7" i="11"/>
  <c r="L222"/>
  <c r="L223"/>
  <c r="I5" i="15" s="1"/>
  <c r="L234" i="11"/>
  <c r="L235"/>
  <c r="I17" i="15" s="1"/>
  <c r="L246" i="11"/>
  <c r="L247"/>
  <c r="I29" i="15" s="1"/>
  <c r="L219" i="11"/>
  <c r="L231"/>
  <c r="L243"/>
  <c r="L255"/>
  <c r="L267"/>
  <c r="L279"/>
  <c r="L291"/>
  <c r="L228"/>
  <c r="L229"/>
  <c r="I11" i="15" s="1"/>
  <c r="L240" i="11"/>
  <c r="L241"/>
  <c r="I23" i="15" s="1"/>
  <c r="L225" i="11"/>
  <c r="L237"/>
  <c r="L249"/>
  <c r="L261"/>
  <c r="L273"/>
  <c r="L285"/>
  <c r="L17" i="12"/>
  <c r="M19" i="2"/>
  <c r="M59" i="1"/>
  <c r="M42" i="3"/>
  <c r="M16" i="4"/>
  <c r="M46" i="5"/>
  <c r="M8"/>
  <c r="M8" i="6"/>
  <c r="M32" i="5"/>
  <c r="M59" i="6"/>
  <c r="M39" i="7"/>
  <c r="M105"/>
  <c r="M39" i="8"/>
  <c r="M170"/>
  <c r="M7" i="10"/>
  <c r="M219" i="11"/>
  <c r="M243"/>
  <c r="M228"/>
  <c r="M252"/>
  <c r="M276"/>
  <c r="M225"/>
  <c r="M249"/>
  <c r="M234"/>
  <c r="M258"/>
  <c r="M282"/>
  <c r="M12" i="12"/>
  <c r="M220" i="11"/>
  <c r="M232"/>
  <c r="M244"/>
  <c r="J226"/>
  <c r="G12" i="15" s="1"/>
  <c r="J238" i="11"/>
  <c r="G24" i="15" s="1"/>
  <c r="J250" i="11"/>
  <c r="G60" i="15" s="1"/>
  <c r="J262" i="11"/>
  <c r="G120" i="15" s="1"/>
  <c r="J274" i="11"/>
  <c r="G179" i="15" s="1"/>
  <c r="J286" i="11"/>
  <c r="G238" i="15" s="1"/>
  <c r="M226" i="11"/>
  <c r="M238"/>
  <c r="J220"/>
  <c r="G6" i="15" s="1"/>
  <c r="J232" i="11"/>
  <c r="G18" i="15" s="1"/>
  <c r="J244" i="11"/>
  <c r="G30" i="15" s="1"/>
  <c r="J256" i="11"/>
  <c r="G90" i="15" s="1"/>
  <c r="J268" i="11"/>
  <c r="G150" i="15" s="1"/>
  <c r="J280" i="11"/>
  <c r="G208" i="15" s="1"/>
  <c r="J292" i="11"/>
  <c r="G244" i="15" s="1"/>
  <c r="H220" i="11"/>
  <c r="F6" i="15" s="1"/>
  <c r="H232" i="11"/>
  <c r="F18" i="15" s="1"/>
  <c r="H244" i="11"/>
  <c r="F30" i="15" s="1"/>
  <c r="H256" i="11"/>
  <c r="F90" i="15" s="1"/>
  <c r="H268" i="11"/>
  <c r="F150" i="15" s="1"/>
  <c r="H280" i="11"/>
  <c r="F208" i="15" s="1"/>
  <c r="H292" i="11"/>
  <c r="F244" i="15" s="1"/>
  <c r="H226" i="11"/>
  <c r="F12" i="15" s="1"/>
  <c r="H238" i="11"/>
  <c r="F24" i="15" s="1"/>
  <c r="H250" i="11"/>
  <c r="F60" i="15" s="1"/>
  <c r="H262" i="11"/>
  <c r="F120" i="15" s="1"/>
  <c r="H274" i="11"/>
  <c r="F179" i="15" s="1"/>
  <c r="H286" i="11"/>
  <c r="F238" i="15" s="1"/>
  <c r="F24" i="1"/>
  <c r="F8" i="3"/>
  <c r="F19"/>
  <c r="F36" i="1"/>
  <c r="F19" i="2"/>
  <c r="F32" i="5"/>
  <c r="F6" i="4"/>
  <c r="F27"/>
  <c r="F8" i="6"/>
  <c r="F19"/>
  <c r="F18" i="5"/>
  <c r="F42" i="6"/>
  <c r="F46" i="5"/>
  <c r="F39" i="7"/>
  <c r="F66"/>
  <c r="F8"/>
  <c r="F105"/>
  <c r="F8" i="8"/>
  <c r="F39"/>
  <c r="F170"/>
  <c r="F7" i="10"/>
  <c r="F7" i="11"/>
  <c r="F229"/>
  <c r="D11" i="15" s="1"/>
  <c r="F240" i="11"/>
  <c r="F241"/>
  <c r="D23" i="15" s="1"/>
  <c r="F225" i="11"/>
  <c r="I229"/>
  <c r="F237"/>
  <c r="I241"/>
  <c r="F249"/>
  <c r="I253"/>
  <c r="F261"/>
  <c r="I265"/>
  <c r="F273"/>
  <c r="I277"/>
  <c r="F285"/>
  <c r="I289"/>
  <c r="F17" i="12"/>
  <c r="F113" i="11"/>
  <c r="F222"/>
  <c r="F223"/>
  <c r="D5" i="15" s="1"/>
  <c r="F234" i="11"/>
  <c r="F235"/>
  <c r="D17" i="15" s="1"/>
  <c r="F246" i="11"/>
  <c r="F247"/>
  <c r="D29" i="15" s="1"/>
  <c r="F219" i="11"/>
  <c r="I223"/>
  <c r="F231"/>
  <c r="I235"/>
  <c r="F243"/>
  <c r="I247"/>
  <c r="F255"/>
  <c r="I259"/>
  <c r="F267"/>
  <c r="I271"/>
  <c r="F279"/>
  <c r="I283"/>
  <c r="F291"/>
  <c r="I295"/>
  <c r="D24" i="1"/>
  <c r="D59"/>
  <c r="D8" i="3"/>
  <c r="D19"/>
  <c r="D36" i="1"/>
  <c r="D32" i="5"/>
  <c r="D19" i="2"/>
  <c r="D42" i="3"/>
  <c r="D46" i="5"/>
  <c r="D42" i="6"/>
  <c r="D6" i="4"/>
  <c r="D16"/>
  <c r="D27"/>
  <c r="D8" i="6"/>
  <c r="D19"/>
  <c r="D8" i="5"/>
  <c r="D18"/>
  <c r="D59" i="6"/>
  <c r="D8" i="7"/>
  <c r="D39"/>
  <c r="D66"/>
  <c r="D105"/>
  <c r="D8" i="8"/>
  <c r="D39"/>
  <c r="D113"/>
  <c r="D50"/>
  <c r="D170"/>
  <c r="D113" i="11"/>
  <c r="D7" i="10"/>
  <c r="D7" i="11"/>
  <c r="D222"/>
  <c r="D223"/>
  <c r="C5" i="15" s="1"/>
  <c r="D234" i="11"/>
  <c r="D235"/>
  <c r="C17" i="15" s="1"/>
  <c r="D246" i="11"/>
  <c r="D247"/>
  <c r="C29" i="15" s="1"/>
  <c r="D219" i="11"/>
  <c r="D231"/>
  <c r="D243"/>
  <c r="D255"/>
  <c r="D267"/>
  <c r="D279"/>
  <c r="D291"/>
  <c r="D228"/>
  <c r="D229"/>
  <c r="C11" i="15" s="1"/>
  <c r="D240" i="11"/>
  <c r="D241"/>
  <c r="C23" i="15" s="1"/>
  <c r="D225" i="11"/>
  <c r="D237"/>
  <c r="D249"/>
  <c r="D261"/>
  <c r="D273"/>
  <c r="D285"/>
  <c r="D17" i="12"/>
  <c r="C19" i="2"/>
  <c r="C24" i="1"/>
  <c r="C59"/>
  <c r="C36"/>
  <c r="C8" i="5"/>
  <c r="C18"/>
  <c r="C8" i="3"/>
  <c r="C19"/>
  <c r="C42"/>
  <c r="C6" i="4"/>
  <c r="C16"/>
  <c r="C27"/>
  <c r="C46" i="5"/>
  <c r="C59" i="6"/>
  <c r="C42"/>
  <c r="C32" i="5"/>
  <c r="C8" i="6"/>
  <c r="C19"/>
  <c r="C66" i="7"/>
  <c r="C8"/>
  <c r="C105"/>
  <c r="C8" i="8"/>
  <c r="C39"/>
  <c r="C50"/>
  <c r="C39" i="7"/>
  <c r="C113" i="8"/>
  <c r="C7" i="10"/>
  <c r="C7" i="11"/>
  <c r="C170" i="8"/>
  <c r="C113" i="11"/>
  <c r="C225"/>
  <c r="C237"/>
  <c r="C249"/>
  <c r="C222"/>
  <c r="C223"/>
  <c r="B5" i="15" s="1"/>
  <c r="C234" i="11"/>
  <c r="C235"/>
  <c r="B17" i="15" s="1"/>
  <c r="C246" i="11"/>
  <c r="C247"/>
  <c r="B29" i="15" s="1"/>
  <c r="C258" i="11"/>
  <c r="C259"/>
  <c r="B89" i="15" s="1"/>
  <c r="C270" i="11"/>
  <c r="C271"/>
  <c r="B149" i="15" s="1"/>
  <c r="C282" i="11"/>
  <c r="C283"/>
  <c r="B207" i="15" s="1"/>
  <c r="C294" i="11"/>
  <c r="C295"/>
  <c r="B243" i="15" s="1"/>
  <c r="C12" i="12"/>
  <c r="C219" i="11"/>
  <c r="C231"/>
  <c r="C243"/>
  <c r="C228"/>
  <c r="C229"/>
  <c r="B11" i="15" s="1"/>
  <c r="C240" i="11"/>
  <c r="C241"/>
  <c r="B23" i="15" s="1"/>
  <c r="C252" i="11"/>
  <c r="C253"/>
  <c r="B59" i="15" s="1"/>
  <c r="C264" i="11"/>
  <c r="C265"/>
  <c r="B119" i="15" s="1"/>
  <c r="C276" i="11"/>
  <c r="C277"/>
  <c r="B178" i="15" s="1"/>
  <c r="C288" i="11"/>
  <c r="C289"/>
  <c r="B237" i="15" s="1"/>
  <c r="H7" i="14"/>
  <c r="Q94" i="12"/>
  <c r="I94"/>
  <c r="E94"/>
  <c r="N77"/>
  <c r="J77"/>
  <c r="F77"/>
  <c r="C60"/>
  <c r="L43"/>
  <c r="D43"/>
  <c r="E17"/>
  <c r="N12"/>
  <c r="F12"/>
  <c r="N295" i="11"/>
  <c r="J243" i="15" s="1"/>
  <c r="F295" i="11"/>
  <c r="D243" i="15" s="1"/>
  <c r="N294" i="11"/>
  <c r="F294"/>
  <c r="Q292"/>
  <c r="I292"/>
  <c r="I291"/>
  <c r="J289"/>
  <c r="G237" i="15" s="1"/>
  <c r="J288" i="11"/>
  <c r="M286"/>
  <c r="E286"/>
  <c r="M285"/>
  <c r="E285"/>
  <c r="N283"/>
  <c r="J207" i="15" s="1"/>
  <c r="F283" i="11"/>
  <c r="D207" i="15" s="1"/>
  <c r="N282" i="11"/>
  <c r="F282"/>
  <c r="Q280"/>
  <c r="I280"/>
  <c r="Q279"/>
  <c r="I279"/>
  <c r="J277"/>
  <c r="G178" i="15" s="1"/>
  <c r="J276" i="11"/>
  <c r="M274"/>
  <c r="E274"/>
  <c r="E273"/>
  <c r="N271"/>
  <c r="J149" i="15" s="1"/>
  <c r="F271" i="11"/>
  <c r="D149" i="15" s="1"/>
  <c r="N270" i="11"/>
  <c r="F270"/>
  <c r="Q268"/>
  <c r="I268"/>
  <c r="I267"/>
  <c r="J265"/>
  <c r="G119" i="15" s="1"/>
  <c r="J264" i="11"/>
  <c r="M262"/>
  <c r="E262"/>
  <c r="M261"/>
  <c r="E261"/>
  <c r="N259"/>
  <c r="J89" i="15" s="1"/>
  <c r="F259" i="11"/>
  <c r="D89" i="15" s="1"/>
  <c r="N258" i="11"/>
  <c r="F258"/>
  <c r="J253"/>
  <c r="G59" i="15" s="1"/>
  <c r="J252" i="11"/>
  <c r="M250"/>
  <c r="E250"/>
  <c r="R19" i="3"/>
  <c r="R32" i="5"/>
  <c r="R18"/>
  <c r="R19" i="6"/>
  <c r="R6" i="4"/>
  <c r="R27"/>
  <c r="R8" i="7"/>
  <c r="R66"/>
  <c r="R50" i="8"/>
  <c r="R105" i="7"/>
  <c r="R39" i="8"/>
  <c r="P24" i="1"/>
  <c r="P59"/>
  <c r="P8" i="3"/>
  <c r="P19"/>
  <c r="P36" i="1"/>
  <c r="P19" i="2"/>
  <c r="P32" i="5"/>
  <c r="P42" i="3"/>
  <c r="P42" i="6"/>
  <c r="P8" i="5"/>
  <c r="P18"/>
  <c r="P46"/>
  <c r="P8" i="6"/>
  <c r="P19"/>
  <c r="P6" i="4"/>
  <c r="P16"/>
  <c r="P27"/>
  <c r="P59" i="6"/>
  <c r="P8" i="7"/>
  <c r="P39"/>
  <c r="P66"/>
  <c r="P105"/>
  <c r="P8" i="8"/>
  <c r="P39"/>
  <c r="P50"/>
  <c r="P113"/>
  <c r="P113" i="11"/>
  <c r="P170" i="8"/>
  <c r="P7" i="10"/>
  <c r="P7" i="11"/>
  <c r="P222"/>
  <c r="P223"/>
  <c r="L5" i="15" s="1"/>
  <c r="P234" i="11"/>
  <c r="P235"/>
  <c r="L17" i="15" s="1"/>
  <c r="P246" i="11"/>
  <c r="P247"/>
  <c r="L29" i="15" s="1"/>
  <c r="P219" i="11"/>
  <c r="P231"/>
  <c r="P243"/>
  <c r="P255"/>
  <c r="P267"/>
  <c r="P279"/>
  <c r="P291"/>
  <c r="P228"/>
  <c r="P229"/>
  <c r="L11" i="15" s="1"/>
  <c r="P240" i="11"/>
  <c r="P241"/>
  <c r="L23" i="15" s="1"/>
  <c r="P225" i="11"/>
  <c r="P237"/>
  <c r="P249"/>
  <c r="P261"/>
  <c r="P273"/>
  <c r="P285"/>
  <c r="P17" i="12"/>
  <c r="O24" i="1"/>
  <c r="O36"/>
  <c r="O19" i="3"/>
  <c r="O18" i="5"/>
  <c r="O6" i="4"/>
  <c r="O27"/>
  <c r="O59" i="6"/>
  <c r="O42"/>
  <c r="O19"/>
  <c r="O105" i="7"/>
  <c r="O39" i="8"/>
  <c r="O8" i="7"/>
  <c r="O113" i="8"/>
  <c r="O7" i="10"/>
  <c r="O225" i="11"/>
  <c r="O249"/>
  <c r="O223"/>
  <c r="K5" i="15" s="1"/>
  <c r="O234" i="11"/>
  <c r="O247"/>
  <c r="K29" i="15" s="1"/>
  <c r="O258" i="11"/>
  <c r="O271"/>
  <c r="K149" i="15" s="1"/>
  <c r="O282" i="11"/>
  <c r="O295"/>
  <c r="K243" i="15" s="1"/>
  <c r="O12" i="12"/>
  <c r="O231" i="11"/>
  <c r="O113"/>
  <c r="O229"/>
  <c r="K11" i="15" s="1"/>
  <c r="O240" i="11"/>
  <c r="O253"/>
  <c r="K59" i="15" s="1"/>
  <c r="O264" i="11"/>
  <c r="O277"/>
  <c r="K178" i="15" s="1"/>
  <c r="O288" i="11"/>
  <c r="Q19" i="2"/>
  <c r="Q59" i="1"/>
  <c r="Q42" i="3"/>
  <c r="Q16" i="4"/>
  <c r="Q46" i="5"/>
  <c r="Q8"/>
  <c r="Q32"/>
  <c r="Q19" i="6"/>
  <c r="Q8" i="7"/>
  <c r="Q66"/>
  <c r="Q105"/>
  <c r="Q39" i="8"/>
  <c r="Q170"/>
  <c r="Q7" i="10"/>
  <c r="Q219" i="11"/>
  <c r="Q243"/>
  <c r="Q240"/>
  <c r="Q264"/>
  <c r="Q288"/>
  <c r="Q225"/>
  <c r="Q222"/>
  <c r="Q246"/>
  <c r="Q270"/>
  <c r="Q294"/>
  <c r="Q220"/>
  <c r="Q232"/>
  <c r="Q244"/>
  <c r="N226"/>
  <c r="J12" i="15" s="1"/>
  <c r="N238" i="11"/>
  <c r="J24" i="15" s="1"/>
  <c r="N250" i="11"/>
  <c r="J60" i="15" s="1"/>
  <c r="N262" i="11"/>
  <c r="J120" i="15" s="1"/>
  <c r="N274" i="11"/>
  <c r="J179" i="15" s="1"/>
  <c r="N286" i="11"/>
  <c r="J238" i="15" s="1"/>
  <c r="Q226" i="11"/>
  <c r="Q238"/>
  <c r="N220"/>
  <c r="J6" i="15" s="1"/>
  <c r="N232" i="11"/>
  <c r="J18" i="15" s="1"/>
  <c r="N244" i="11"/>
  <c r="J30" i="15" s="1"/>
  <c r="N256" i="11"/>
  <c r="J90" i="15" s="1"/>
  <c r="N268" i="11"/>
  <c r="J150" i="15" s="1"/>
  <c r="N280" i="11"/>
  <c r="J208" i="15" s="1"/>
  <c r="N292" i="11"/>
  <c r="J244" i="15" s="1"/>
  <c r="L220" i="11"/>
  <c r="I6" i="15" s="1"/>
  <c r="L232" i="11"/>
  <c r="I18" i="15" s="1"/>
  <c r="L244" i="11"/>
  <c r="I30" i="15" s="1"/>
  <c r="L256" i="11"/>
  <c r="I90" i="15" s="1"/>
  <c r="L268" i="11"/>
  <c r="I150" i="15" s="1"/>
  <c r="L280" i="11"/>
  <c r="I208" i="15" s="1"/>
  <c r="L292" i="11"/>
  <c r="I244" i="15" s="1"/>
  <c r="L226" i="11"/>
  <c r="I12" i="15" s="1"/>
  <c r="L238" i="11"/>
  <c r="I24" i="15" s="1"/>
  <c r="L250" i="11"/>
  <c r="I60" i="15" s="1"/>
  <c r="L262" i="11"/>
  <c r="I120" i="15" s="1"/>
  <c r="L274" i="11"/>
  <c r="I179" i="15" s="1"/>
  <c r="L286" i="11"/>
  <c r="I238" i="15" s="1"/>
  <c r="K226" i="11"/>
  <c r="H12" i="15" s="1"/>
  <c r="K238" i="11"/>
  <c r="H24" i="15" s="1"/>
  <c r="K220" i="11"/>
  <c r="H6" i="15" s="1"/>
  <c r="K232" i="11"/>
  <c r="H18" i="15" s="1"/>
  <c r="K244" i="11"/>
  <c r="H30" i="15" s="1"/>
  <c r="I36" i="1"/>
  <c r="I19" i="2"/>
  <c r="I24" i="1"/>
  <c r="I59"/>
  <c r="I19" i="3"/>
  <c r="I42"/>
  <c r="I6" i="4"/>
  <c r="I16"/>
  <c r="I27"/>
  <c r="I46" i="5"/>
  <c r="I8" i="3"/>
  <c r="I8" i="5"/>
  <c r="I18"/>
  <c r="I32"/>
  <c r="I8" i="6"/>
  <c r="I19"/>
  <c r="I42"/>
  <c r="I8" i="7"/>
  <c r="I39"/>
  <c r="I66"/>
  <c r="I59" i="6"/>
  <c r="I105" i="7"/>
  <c r="I8" i="8"/>
  <c r="I39"/>
  <c r="I50"/>
  <c r="I170"/>
  <c r="I113"/>
  <c r="I7" i="10"/>
  <c r="I7" i="11"/>
  <c r="I113"/>
  <c r="I219"/>
  <c r="I231"/>
  <c r="I243"/>
  <c r="I228"/>
  <c r="I240"/>
  <c r="I252"/>
  <c r="I264"/>
  <c r="I276"/>
  <c r="I288"/>
  <c r="I225"/>
  <c r="I237"/>
  <c r="I249"/>
  <c r="I222"/>
  <c r="I234"/>
  <c r="I246"/>
  <c r="I258"/>
  <c r="I270"/>
  <c r="I282"/>
  <c r="I294"/>
  <c r="I12" i="12"/>
  <c r="I220" i="11"/>
  <c r="I232"/>
  <c r="I244"/>
  <c r="F226"/>
  <c r="D12" i="15" s="1"/>
  <c r="F238" i="11"/>
  <c r="D24" i="15" s="1"/>
  <c r="F250" i="11"/>
  <c r="D60" i="15" s="1"/>
  <c r="F262" i="11"/>
  <c r="D120" i="15" s="1"/>
  <c r="F274" i="11"/>
  <c r="D179" i="15" s="1"/>
  <c r="F286" i="11"/>
  <c r="D238" i="15" s="1"/>
  <c r="I226" i="11"/>
  <c r="I238"/>
  <c r="F220"/>
  <c r="D6" i="15" s="1"/>
  <c r="F232" i="11"/>
  <c r="D18" i="15" s="1"/>
  <c r="F244" i="11"/>
  <c r="D30" i="15" s="1"/>
  <c r="F256" i="11"/>
  <c r="D90" i="15" s="1"/>
  <c r="F268" i="11"/>
  <c r="D150" i="15" s="1"/>
  <c r="F280" i="11"/>
  <c r="D208" i="15" s="1"/>
  <c r="F292" i="11"/>
  <c r="D244" i="15" s="1"/>
  <c r="D220" i="11"/>
  <c r="C6" i="15" s="1"/>
  <c r="D232" i="11"/>
  <c r="C18" i="15" s="1"/>
  <c r="D244" i="11"/>
  <c r="C30" i="15" s="1"/>
  <c r="D256" i="11"/>
  <c r="C90" i="15" s="1"/>
  <c r="D268" i="11"/>
  <c r="C150" i="15" s="1"/>
  <c r="D280" i="11"/>
  <c r="C208" i="15" s="1"/>
  <c r="D292" i="11"/>
  <c r="C244" i="15" s="1"/>
  <c r="D226" i="11"/>
  <c r="C12" i="15" s="1"/>
  <c r="D238" i="11"/>
  <c r="C24" i="15" s="1"/>
  <c r="D250" i="11"/>
  <c r="C60" i="15" s="1"/>
  <c r="D262" i="11"/>
  <c r="C120" i="15" s="1"/>
  <c r="D274" i="11"/>
  <c r="C179" i="15" s="1"/>
  <c r="D286" i="11"/>
  <c r="C238" i="15" s="1"/>
  <c r="C226" i="11"/>
  <c r="B12" i="15" s="1"/>
  <c r="C238" i="11"/>
  <c r="B24" i="15" s="1"/>
  <c r="C250" i="11"/>
  <c r="B60" i="15" s="1"/>
  <c r="C220" i="11"/>
  <c r="B6" i="15" s="1"/>
  <c r="C232" i="11"/>
  <c r="B18" i="15" s="1"/>
  <c r="C244" i="11"/>
  <c r="B30" i="15" s="1"/>
  <c r="N94" i="12"/>
  <c r="J94"/>
  <c r="F94"/>
  <c r="C77"/>
  <c r="P60"/>
  <c r="L60"/>
  <c r="H60"/>
  <c r="D60"/>
  <c r="M43"/>
  <c r="I43"/>
  <c r="E43"/>
  <c r="P12"/>
  <c r="H12"/>
  <c r="P295" i="11"/>
  <c r="L243" i="15" s="1"/>
  <c r="H295" i="11"/>
  <c r="F243" i="15" s="1"/>
  <c r="P294" i="11"/>
  <c r="H294"/>
  <c r="K292"/>
  <c r="H244" i="15" s="1"/>
  <c r="C292" i="11"/>
  <c r="B244" i="15" s="1"/>
  <c r="C291" i="11"/>
  <c r="L289"/>
  <c r="I237" i="15" s="1"/>
  <c r="D289" i="11"/>
  <c r="C237" i="15" s="1"/>
  <c r="L288" i="11"/>
  <c r="D288"/>
  <c r="O286"/>
  <c r="K238" i="15" s="1"/>
  <c r="G286" i="11"/>
  <c r="E238" i="15" s="1"/>
  <c r="P283" i="11"/>
  <c r="L207" i="15" s="1"/>
  <c r="H283" i="11"/>
  <c r="F207" i="15" s="1"/>
  <c r="P282" i="11"/>
  <c r="H282"/>
  <c r="K280"/>
  <c r="H208" i="15" s="1"/>
  <c r="C280" i="11"/>
  <c r="B208" i="15" s="1"/>
  <c r="C279" i="11"/>
  <c r="L277"/>
  <c r="I178" i="15" s="1"/>
  <c r="D277" i="11"/>
  <c r="C178" i="15" s="1"/>
  <c r="L276" i="11"/>
  <c r="D276"/>
  <c r="O274"/>
  <c r="K179" i="15" s="1"/>
  <c r="G274" i="11"/>
  <c r="E179" i="15" s="1"/>
  <c r="P271" i="11"/>
  <c r="L149" i="15" s="1"/>
  <c r="H271" i="11"/>
  <c r="F149" i="15" s="1"/>
  <c r="P270" i="11"/>
  <c r="H270"/>
  <c r="K268"/>
  <c r="H150" i="15" s="1"/>
  <c r="C268" i="11"/>
  <c r="B150" i="15" s="1"/>
  <c r="C267" i="11"/>
  <c r="L265"/>
  <c r="I119" i="15" s="1"/>
  <c r="D265" i="11"/>
  <c r="C119" i="15" s="1"/>
  <c r="L264" i="11"/>
  <c r="D264"/>
  <c r="O262"/>
  <c r="K120" i="15" s="1"/>
  <c r="G262" i="11"/>
  <c r="E120" i="15" s="1"/>
  <c r="P259" i="11"/>
  <c r="L89" i="15" s="1"/>
  <c r="H259" i="11"/>
  <c r="F89" i="15" s="1"/>
  <c r="P258" i="11"/>
  <c r="H258"/>
  <c r="K256"/>
  <c r="H90" i="15" s="1"/>
  <c r="C256" i="11"/>
  <c r="B90" i="15" s="1"/>
  <c r="C255" i="11"/>
  <c r="L253"/>
  <c r="I59" i="15" s="1"/>
  <c r="D253" i="11"/>
  <c r="C59" i="15" s="1"/>
  <c r="L252" i="11"/>
  <c r="D252"/>
  <c r="O250"/>
  <c r="K60" i="15" s="1"/>
  <c r="G250" i="11"/>
  <c r="E60" i="15" s="1"/>
  <c r="B11" i="10"/>
  <c r="A241" i="15" s="1"/>
  <c r="B10" i="3"/>
  <c r="B9" i="10"/>
  <c r="B28" i="6"/>
  <c r="B69" i="8" s="1"/>
  <c r="B29" i="6"/>
  <c r="B75" i="8" s="1"/>
  <c r="B47" i="7"/>
  <c r="B45" i="12" s="1"/>
  <c r="B97" i="8"/>
  <c r="B63" i="11" s="1"/>
  <c r="B65" s="1"/>
  <c r="B27" i="6"/>
  <c r="B76" i="1"/>
  <c r="B33" i="12" s="1"/>
  <c r="B75" i="1"/>
  <c r="B77" s="1"/>
  <c r="E35" i="3"/>
  <c r="B52"/>
  <c r="B46"/>
  <c r="A27" i="15" s="1"/>
  <c r="B64" i="1"/>
  <c r="B63"/>
  <c r="B20" i="12" s="1"/>
  <c r="B62" i="1"/>
  <c r="B19" i="12" s="1"/>
  <c r="B50" i="3"/>
  <c r="A19" i="15" s="1"/>
  <c r="E33" i="3"/>
  <c r="B34"/>
  <c r="B11" s="1"/>
  <c r="B21" i="4"/>
  <c r="F46" i="1"/>
  <c r="E46"/>
  <c r="F39"/>
  <c r="D22" i="3"/>
  <c r="E39" i="1"/>
  <c r="B10" i="4"/>
  <c r="B30" i="3"/>
  <c r="E30" s="1"/>
  <c r="C99" i="1"/>
  <c r="D99" s="1"/>
  <c r="E45"/>
  <c r="F45"/>
  <c r="C41"/>
  <c r="C24" i="3" s="1"/>
  <c r="C21"/>
  <c r="D38" i="1"/>
  <c r="B100"/>
  <c r="C97"/>
  <c r="C23" i="3"/>
  <c r="D40" i="1"/>
  <c r="D41" s="1"/>
  <c r="B8" i="4"/>
  <c r="B65" i="1"/>
  <c r="D12" i="16" s="1"/>
  <c r="C102" i="1"/>
  <c r="F28"/>
  <c r="F23" i="2" s="1"/>
  <c r="E28" i="1"/>
  <c r="C47"/>
  <c r="C38" i="4"/>
  <c r="E88" i="1"/>
  <c r="C87"/>
  <c r="Q84"/>
  <c r="M84"/>
  <c r="I84"/>
  <c r="E84"/>
  <c r="C50"/>
  <c r="D44"/>
  <c r="E44" s="1"/>
  <c r="B41"/>
  <c r="B24" i="3"/>
  <c r="C27" i="1"/>
  <c r="D27" s="1"/>
  <c r="B53"/>
  <c r="N7" i="16"/>
  <c r="D23" i="2"/>
  <c r="C28"/>
  <c r="B15" i="15"/>
  <c r="C94" i="12"/>
  <c r="E21" i="3"/>
  <c r="F38" i="1"/>
  <c r="E38"/>
  <c r="D21" i="3"/>
  <c r="AN7" i="16"/>
  <c r="C43" i="8"/>
  <c r="F44" i="1"/>
  <c r="D47"/>
  <c r="D35" i="4"/>
  <c r="G28" i="1"/>
  <c r="P7" i="16"/>
  <c r="B21" i="12"/>
  <c r="AR11" i="16"/>
  <c r="B32" i="12"/>
  <c r="T14" i="16"/>
  <c r="D87" i="1"/>
  <c r="E20" i="5" s="1"/>
  <c r="C20"/>
  <c r="C21" i="6"/>
  <c r="C41" i="7"/>
  <c r="AD15" i="16"/>
  <c r="D102" i="1"/>
  <c r="BB18" i="16"/>
  <c r="G46" i="1"/>
  <c r="F37" i="4"/>
  <c r="AH9" i="16"/>
  <c r="T11"/>
  <c r="B63" i="8"/>
  <c r="A239" i="15"/>
  <c r="B10" i="10"/>
  <c r="A240" i="15" s="1"/>
  <c r="C22" i="2"/>
  <c r="B66" i="1"/>
  <c r="BH10" i="16"/>
  <c r="B69" i="1"/>
  <c r="B91" i="8"/>
  <c r="E52" i="3"/>
  <c r="A21" i="15"/>
  <c r="B32" i="4"/>
  <c r="D50" i="1"/>
  <c r="C53"/>
  <c r="C32" i="4"/>
  <c r="C18"/>
  <c r="C29"/>
  <c r="BB9" i="16"/>
  <c r="E40" i="1"/>
  <c r="E23" i="3"/>
  <c r="F40" i="1"/>
  <c r="D23" i="3"/>
  <c r="X8" i="16"/>
  <c r="D97" i="1"/>
  <c r="C100"/>
  <c r="C41" i="8"/>
  <c r="AT17" i="16"/>
  <c r="G45" i="1"/>
  <c r="F36" i="4"/>
  <c r="J9" i="16"/>
  <c r="A10" i="15"/>
  <c r="F22" i="3"/>
  <c r="G39" i="1"/>
  <c r="B8" i="16"/>
  <c r="B70" i="6"/>
  <c r="AR14" i="16"/>
  <c r="E102" i="1"/>
  <c r="B93" i="8"/>
  <c r="B57" i="7"/>
  <c r="B55" i="12" s="1"/>
  <c r="B64" i="11"/>
  <c r="B62"/>
  <c r="B24" i="1"/>
  <c r="B59"/>
  <c r="B8" i="3"/>
  <c r="B19"/>
  <c r="B36" i="1"/>
  <c r="B42" i="3"/>
  <c r="B19" i="2"/>
  <c r="B32" i="5"/>
  <c r="B8"/>
  <c r="B18"/>
  <c r="B8" i="6"/>
  <c r="B19"/>
  <c r="B46" i="5"/>
  <c r="B6" i="4"/>
  <c r="B16"/>
  <c r="B27"/>
  <c r="B42" i="6"/>
  <c r="B39" i="7"/>
  <c r="B66"/>
  <c r="B59" i="6"/>
  <c r="B8" i="7"/>
  <c r="B50" i="8"/>
  <c r="B113"/>
  <c r="B105" i="7"/>
  <c r="B8" i="8"/>
  <c r="B39"/>
  <c r="B170"/>
  <c r="B7" i="10"/>
  <c r="B7" i="11"/>
  <c r="B228"/>
  <c r="B229"/>
  <c r="A11" i="15"/>
  <c r="B240" i="11"/>
  <c r="B241"/>
  <c r="A23" i="15" s="1"/>
  <c r="B113" i="11"/>
  <c r="B225"/>
  <c r="E229"/>
  <c r="B237"/>
  <c r="E241"/>
  <c r="B249"/>
  <c r="E253"/>
  <c r="B261"/>
  <c r="E265"/>
  <c r="B273"/>
  <c r="E277"/>
  <c r="B285"/>
  <c r="E289"/>
  <c r="B17" i="12"/>
  <c r="B222" i="11"/>
  <c r="B223"/>
  <c r="A5" i="15" s="1"/>
  <c r="B234" i="11"/>
  <c r="B235"/>
  <c r="A17" i="15" s="1"/>
  <c r="B246" i="11"/>
  <c r="B247"/>
  <c r="A29" i="15" s="1"/>
  <c r="B219" i="11"/>
  <c r="E223"/>
  <c r="B231"/>
  <c r="E235"/>
  <c r="B243"/>
  <c r="E247"/>
  <c r="B255"/>
  <c r="E259"/>
  <c r="B267"/>
  <c r="E271"/>
  <c r="B279"/>
  <c r="E283"/>
  <c r="B291"/>
  <c r="E295"/>
  <c r="B94" i="12"/>
  <c r="B252" i="11"/>
  <c r="B253"/>
  <c r="A59" i="15" s="1"/>
  <c r="B264" i="11"/>
  <c r="B265"/>
  <c r="A119" i="15" s="1"/>
  <c r="B276" i="11"/>
  <c r="B277"/>
  <c r="A178" i="15" s="1"/>
  <c r="B288" i="11"/>
  <c r="B289"/>
  <c r="A237" i="15" s="1"/>
  <c r="B77" i="12"/>
  <c r="B60"/>
  <c r="B258" i="11"/>
  <c r="B259"/>
  <c r="A89" i="15"/>
  <c r="B270" i="11"/>
  <c r="B271"/>
  <c r="A149" i="15" s="1"/>
  <c r="B282" i="11"/>
  <c r="B283"/>
  <c r="A207" i="15" s="1"/>
  <c r="B294" i="11"/>
  <c r="B295"/>
  <c r="A243" i="15" s="1"/>
  <c r="B12" i="12"/>
  <c r="B43"/>
  <c r="D28" i="2"/>
  <c r="E28" s="1"/>
  <c r="C15" i="15"/>
  <c r="E23" i="2"/>
  <c r="B12" i="10"/>
  <c r="A242" i="15" s="1"/>
  <c r="H45" i="1"/>
  <c r="G36" i="4"/>
  <c r="L9" i="16"/>
  <c r="F97" i="1"/>
  <c r="D41" i="8"/>
  <c r="AV17" i="16"/>
  <c r="E97" i="1"/>
  <c r="G40"/>
  <c r="F23" i="3"/>
  <c r="Z8" i="16"/>
  <c r="F50" i="1"/>
  <c r="D18" i="4"/>
  <c r="D29"/>
  <c r="BD9" i="16"/>
  <c r="E50" i="1"/>
  <c r="B103" i="8"/>
  <c r="B36" i="11"/>
  <c r="B39" s="1"/>
  <c r="B38"/>
  <c r="B37"/>
  <c r="B26" i="12"/>
  <c r="AZ12" i="16"/>
  <c r="B71" i="1"/>
  <c r="C27" i="2"/>
  <c r="B14" i="15"/>
  <c r="B13" i="8"/>
  <c r="B127" i="11" s="1"/>
  <c r="B129" s="1"/>
  <c r="C62" i="15"/>
  <c r="A75"/>
  <c r="H28" i="1"/>
  <c r="T7" i="16" s="1"/>
  <c r="G23" i="2"/>
  <c r="E15" i="15" s="1"/>
  <c r="R7" i="16"/>
  <c r="E47" i="1"/>
  <c r="D38" i="4"/>
  <c r="E38"/>
  <c r="E41" i="7"/>
  <c r="B181" i="8"/>
  <c r="C52"/>
  <c r="C44"/>
  <c r="E41"/>
  <c r="F102" i="1"/>
  <c r="BD18" i="16"/>
  <c r="F47" i="1"/>
  <c r="F38" i="4" s="1"/>
  <c r="G44" i="1"/>
  <c r="G47" s="1"/>
  <c r="G38" i="4" s="1"/>
  <c r="F35"/>
  <c r="AX8" i="16"/>
  <c r="E29" i="4"/>
  <c r="B48" i="11"/>
  <c r="B47"/>
  <c r="B46"/>
  <c r="H39" i="1"/>
  <c r="H22" i="3" s="1"/>
  <c r="G22"/>
  <c r="D8" i="16"/>
  <c r="E18" i="4"/>
  <c r="E8"/>
  <c r="H46" i="1"/>
  <c r="G37" i="4"/>
  <c r="AJ9" i="16"/>
  <c r="F87" i="1"/>
  <c r="D20" i="5"/>
  <c r="D21" i="6"/>
  <c r="E52" i="8" s="1"/>
  <c r="D41" i="7"/>
  <c r="AF15" i="16"/>
  <c r="E87" i="1"/>
  <c r="B24" i="8"/>
  <c r="A114" i="15" s="1"/>
  <c r="J62"/>
  <c r="A84"/>
  <c r="G38" i="1"/>
  <c r="F41"/>
  <c r="F24" i="3"/>
  <c r="F21"/>
  <c r="AP7" i="16"/>
  <c r="B54" i="7"/>
  <c r="B52" i="12" s="1"/>
  <c r="G87" i="1"/>
  <c r="F20" i="5"/>
  <c r="F21" i="6"/>
  <c r="F41" i="7"/>
  <c r="AH15" i="16"/>
  <c r="G28" i="2"/>
  <c r="G23" i="3"/>
  <c r="H40" i="1"/>
  <c r="AB8" i="16"/>
  <c r="G97" i="1"/>
  <c r="F41" i="8"/>
  <c r="AX17" i="16"/>
  <c r="J46" i="1"/>
  <c r="I46"/>
  <c r="I37" i="4"/>
  <c r="H37"/>
  <c r="AL9" i="16"/>
  <c r="J39" i="1"/>
  <c r="I39"/>
  <c r="F8" i="16"/>
  <c r="G35" i="4"/>
  <c r="B18" i="8"/>
  <c r="B149" i="11" s="1"/>
  <c r="F62" i="15"/>
  <c r="A79"/>
  <c r="G50" i="1"/>
  <c r="F18" i="4"/>
  <c r="F29"/>
  <c r="BF9" i="16"/>
  <c r="B24" i="7"/>
  <c r="A54" i="15" s="1"/>
  <c r="B175" i="11"/>
  <c r="J92" i="15"/>
  <c r="G102" i="1"/>
  <c r="BF18" i="16"/>
  <c r="G41" i="1"/>
  <c r="G24" i="3"/>
  <c r="G21"/>
  <c r="H38" i="1"/>
  <c r="AR7" i="16"/>
  <c r="D52" i="8"/>
  <c r="B19"/>
  <c r="B153" i="11" s="1"/>
  <c r="J28" i="1"/>
  <c r="K28" s="1"/>
  <c r="H23" i="2"/>
  <c r="H28" s="1"/>
  <c r="I28" i="1"/>
  <c r="B13" i="7"/>
  <c r="B128" i="11"/>
  <c r="B126"/>
  <c r="C92" i="15"/>
  <c r="B28" i="12"/>
  <c r="A81" i="15" s="1"/>
  <c r="AJ13" i="16"/>
  <c r="I45" i="1"/>
  <c r="J45"/>
  <c r="H36" i="4"/>
  <c r="I36"/>
  <c r="N9" i="16"/>
  <c r="F15" i="15"/>
  <c r="B148" i="11"/>
  <c r="F92" i="15"/>
  <c r="B18" i="7"/>
  <c r="H97" i="1"/>
  <c r="G41" i="8"/>
  <c r="AZ17" i="16"/>
  <c r="F52" i="8"/>
  <c r="K45" i="1"/>
  <c r="J36" i="4"/>
  <c r="P9" i="16"/>
  <c r="H41" i="1"/>
  <c r="I21" i="3"/>
  <c r="J38" i="1"/>
  <c r="I38"/>
  <c r="H21" i="3"/>
  <c r="AT7" i="16"/>
  <c r="J22" i="3"/>
  <c r="K39" i="1"/>
  <c r="H8" i="16"/>
  <c r="H87" i="1"/>
  <c r="I87" s="1"/>
  <c r="G21" i="6"/>
  <c r="G52" i="8" s="1"/>
  <c r="G20" i="5"/>
  <c r="G41" i="7"/>
  <c r="AJ15" i="16"/>
  <c r="C32" i="15"/>
  <c r="A45"/>
  <c r="H102" i="1"/>
  <c r="BH18" i="16"/>
  <c r="H50" i="1"/>
  <c r="G18" i="4"/>
  <c r="G29"/>
  <c r="BH9" i="16"/>
  <c r="K46" i="1"/>
  <c r="J37" i="4"/>
  <c r="AN9" i="16"/>
  <c r="I97" i="1"/>
  <c r="I41" i="7"/>
  <c r="B20" i="8"/>
  <c r="B158" i="11" s="1"/>
  <c r="H62" i="15"/>
  <c r="J23" i="2"/>
  <c r="J28" s="1"/>
  <c r="B152" i="11"/>
  <c r="A110" i="15"/>
  <c r="J32"/>
  <c r="I40" i="1"/>
  <c r="I23" i="3"/>
  <c r="J40" i="1"/>
  <c r="H23" i="3"/>
  <c r="AD8" i="16"/>
  <c r="I20" i="5"/>
  <c r="J50" i="1"/>
  <c r="H29" i="4"/>
  <c r="BJ9" i="16"/>
  <c r="I29" i="4"/>
  <c r="I50" i="1"/>
  <c r="J102"/>
  <c r="BJ18" i="16"/>
  <c r="I102" i="1"/>
  <c r="L39"/>
  <c r="K22" i="3"/>
  <c r="J8" i="16"/>
  <c r="J97" i="1"/>
  <c r="BB17" i="16"/>
  <c r="F32" i="15"/>
  <c r="A49"/>
  <c r="L46" i="1"/>
  <c r="K37" i="4"/>
  <c r="AP9" i="16"/>
  <c r="H24" i="3"/>
  <c r="I41" i="1"/>
  <c r="I24" i="3"/>
  <c r="K40" i="1"/>
  <c r="J23" i="3"/>
  <c r="AF8" i="16"/>
  <c r="G15" i="15"/>
  <c r="B159" i="11"/>
  <c r="A111" i="15"/>
  <c r="B20" i="7"/>
  <c r="J87" i="1"/>
  <c r="H20" i="5"/>
  <c r="H21" i="6"/>
  <c r="H52" i="8" s="1"/>
  <c r="H41" i="7"/>
  <c r="AL15" i="16"/>
  <c r="K38" i="1"/>
  <c r="J41"/>
  <c r="J24" i="3" s="1"/>
  <c r="J21"/>
  <c r="AV7" i="16"/>
  <c r="L45" i="1"/>
  <c r="K36" i="4"/>
  <c r="R9" i="16"/>
  <c r="N46" i="1"/>
  <c r="M46"/>
  <c r="M37" i="4"/>
  <c r="L37"/>
  <c r="AR9" i="16"/>
  <c r="K50" i="1"/>
  <c r="J29" i="4"/>
  <c r="BL9" i="16"/>
  <c r="H32" i="15"/>
  <c r="A51"/>
  <c r="K23" i="3"/>
  <c r="L40" i="1"/>
  <c r="AH8" i="16"/>
  <c r="I52" i="8"/>
  <c r="M45" i="1"/>
  <c r="N45"/>
  <c r="L36" i="4"/>
  <c r="M36"/>
  <c r="T9" i="16"/>
  <c r="K41" i="1"/>
  <c r="K24" i="3"/>
  <c r="K21"/>
  <c r="L38" i="1"/>
  <c r="AX7" i="16"/>
  <c r="K87" i="1"/>
  <c r="J20" i="5"/>
  <c r="J21" i="6"/>
  <c r="J41" i="7"/>
  <c r="AN15" i="16"/>
  <c r="K97" i="1"/>
  <c r="BD17" i="16"/>
  <c r="N39" i="1"/>
  <c r="L22" i="3"/>
  <c r="M39" i="1"/>
  <c r="M22" i="3"/>
  <c r="L8" i="16"/>
  <c r="K102" i="1"/>
  <c r="BL18" i="16"/>
  <c r="L97" i="1"/>
  <c r="BF17" i="16"/>
  <c r="J52" i="8"/>
  <c r="O45" i="1"/>
  <c r="N36" i="4"/>
  <c r="V9" i="16"/>
  <c r="L50" i="1"/>
  <c r="K29" i="4"/>
  <c r="B10" i="16"/>
  <c r="L102" i="1"/>
  <c r="M102" s="1"/>
  <c r="B19" i="16"/>
  <c r="L87" i="1"/>
  <c r="K20" i="5"/>
  <c r="K21" i="6"/>
  <c r="K52" i="8" s="1"/>
  <c r="K41" i="7"/>
  <c r="AP15" i="16"/>
  <c r="O46" i="1"/>
  <c r="N37" i="4"/>
  <c r="AT9" i="16"/>
  <c r="M97" i="1"/>
  <c r="M50"/>
  <c r="N22" i="3"/>
  <c r="O39" i="1"/>
  <c r="N8" i="16"/>
  <c r="L41" i="1"/>
  <c r="M21" i="3"/>
  <c r="N38" i="1"/>
  <c r="M38"/>
  <c r="L21" i="3"/>
  <c r="AZ7" i="16"/>
  <c r="M40" i="1"/>
  <c r="M23" i="3"/>
  <c r="N40" i="1"/>
  <c r="L23" i="3"/>
  <c r="AJ8" i="16"/>
  <c r="M29" i="4"/>
  <c r="O38" i="1"/>
  <c r="N41"/>
  <c r="N24" i="3"/>
  <c r="N21"/>
  <c r="BB7" i="16"/>
  <c r="P39" i="1"/>
  <c r="O22" i="3"/>
  <c r="P8" i="16"/>
  <c r="N50" i="1"/>
  <c r="L29" i="4"/>
  <c r="D10" i="16"/>
  <c r="N97" i="1"/>
  <c r="BH17" i="16"/>
  <c r="O40" i="1"/>
  <c r="N23" i="3"/>
  <c r="AL8" i="16"/>
  <c r="L24" i="3"/>
  <c r="M41" i="1"/>
  <c r="M24" i="3"/>
  <c r="N87" i="1"/>
  <c r="L20" i="5"/>
  <c r="L21" i="6"/>
  <c r="M21" s="1"/>
  <c r="L41" i="7"/>
  <c r="AR15" i="16"/>
  <c r="M41" i="7"/>
  <c r="M87" i="1"/>
  <c r="M20" i="5"/>
  <c r="N102" i="1"/>
  <c r="D19" i="16"/>
  <c r="P45" i="1"/>
  <c r="O36" i="4"/>
  <c r="X9" i="16"/>
  <c r="P46" i="1"/>
  <c r="O37" i="4"/>
  <c r="AV9" i="16"/>
  <c r="O87" i="1"/>
  <c r="N20" i="5"/>
  <c r="N21" i="6"/>
  <c r="N52" i="8" s="1"/>
  <c r="N41" i="7"/>
  <c r="AT15" i="16"/>
  <c r="O102" i="1"/>
  <c r="F19" i="16"/>
  <c r="O50" i="1"/>
  <c r="N29" i="4"/>
  <c r="F10" i="16"/>
  <c r="Q46" i="1"/>
  <c r="Q37" i="4"/>
  <c r="P37"/>
  <c r="AX9" i="16"/>
  <c r="Q45" i="1"/>
  <c r="P36" i="4"/>
  <c r="Q36"/>
  <c r="Z9" i="16"/>
  <c r="L52" i="8"/>
  <c r="O23" i="3"/>
  <c r="P40" i="1"/>
  <c r="AN8" i="16"/>
  <c r="O97" i="1"/>
  <c r="BJ17" i="16"/>
  <c r="P22" i="3"/>
  <c r="Q39" i="1"/>
  <c r="Q22" i="3"/>
  <c r="R8" i="16"/>
  <c r="O41" i="1"/>
  <c r="O24" i="3" s="1"/>
  <c r="O21"/>
  <c r="P38" i="1"/>
  <c r="BD7" i="16"/>
  <c r="Q40" i="1"/>
  <c r="Q23" i="3"/>
  <c r="P23"/>
  <c r="AP8" i="16"/>
  <c r="P50" i="1"/>
  <c r="O29" i="4"/>
  <c r="H10" i="16"/>
  <c r="P41" i="1"/>
  <c r="Q21" i="3"/>
  <c r="Q38" i="1"/>
  <c r="P21" i="3"/>
  <c r="BF7" i="16"/>
  <c r="P102" i="1"/>
  <c r="H19" i="16"/>
  <c r="P87" i="1"/>
  <c r="O21" i="6"/>
  <c r="O20" i="5"/>
  <c r="O41" i="7"/>
  <c r="AV15" i="16"/>
  <c r="Q50" i="1"/>
  <c r="P97"/>
  <c r="Q97"/>
  <c r="BL17" i="16"/>
  <c r="Q29" i="4"/>
  <c r="O52" i="8"/>
  <c r="P24" i="3"/>
  <c r="Q41" i="1"/>
  <c r="Q24" i="3"/>
  <c r="B18" i="16"/>
  <c r="J19"/>
  <c r="Q102" i="1"/>
  <c r="P29" i="4"/>
  <c r="J10" i="16"/>
  <c r="P20" i="5"/>
  <c r="P21" i="6"/>
  <c r="Q21" s="1"/>
  <c r="P41" i="7"/>
  <c r="AX15" i="16"/>
  <c r="Q41" i="7"/>
  <c r="Q87" i="1"/>
  <c r="Q20" i="5"/>
  <c r="P52" i="8"/>
  <c r="X7" i="16" l="1"/>
  <c r="L28" i="1"/>
  <c r="M28"/>
  <c r="K23" i="2"/>
  <c r="E27" i="1"/>
  <c r="D22" i="2"/>
  <c r="BB6" i="16"/>
  <c r="F27" i="1"/>
  <c r="F28" i="2"/>
  <c r="D15" i="15"/>
  <c r="B62"/>
  <c r="B12" i="8"/>
  <c r="A74" i="15"/>
  <c r="B12" i="7"/>
  <c r="E19" i="1"/>
  <c r="M52" i="8"/>
  <c r="I21" i="6"/>
  <c r="H92" i="15"/>
  <c r="B157" i="11"/>
  <c r="G92" i="15"/>
  <c r="B154" i="11"/>
  <c r="V7" i="16"/>
  <c r="B147" i="11"/>
  <c r="A105" i="15"/>
  <c r="I28" i="2"/>
  <c r="E21" i="6"/>
  <c r="B174" i="11"/>
  <c r="B173"/>
  <c r="B176" s="1"/>
  <c r="B36" i="3"/>
  <c r="B9" i="4"/>
  <c r="A2" i="15"/>
  <c r="B70" i="1"/>
  <c r="AZ6" i="16"/>
  <c r="B30" i="6"/>
  <c r="B22" i="12"/>
  <c r="E50" i="3"/>
  <c r="F19" i="14"/>
  <c r="D100" i="1"/>
  <c r="E100" s="1"/>
  <c r="F99"/>
  <c r="E99"/>
  <c r="D43" i="8"/>
  <c r="E43" s="1"/>
  <c r="AF18" i="16"/>
  <c r="D15"/>
  <c r="B34" i="12"/>
  <c r="E41" i="1"/>
  <c r="D24" i="3"/>
  <c r="E24"/>
  <c r="F93" i="1"/>
  <c r="D112" i="7"/>
  <c r="D14" i="12"/>
  <c r="D53" i="5"/>
  <c r="BL16" i="16"/>
  <c r="D89" i="1"/>
  <c r="C22" i="5"/>
  <c r="E22"/>
  <c r="C23" i="6"/>
  <c r="N16" i="16"/>
  <c r="C43" i="7"/>
  <c r="E43"/>
  <c r="F88" i="1"/>
  <c r="E21" i="5"/>
  <c r="D22" i="6"/>
  <c r="D42" i="7"/>
  <c r="D21" i="5"/>
  <c r="E42" i="7"/>
  <c r="BD15" i="16"/>
  <c r="D36" i="4"/>
  <c r="H9" i="16"/>
  <c r="E36" i="4"/>
  <c r="E22" i="3"/>
  <c r="BL7" i="16"/>
  <c r="D26" i="1"/>
  <c r="C21" i="2"/>
  <c r="AB6" i="16"/>
  <c r="I23" i="2"/>
  <c r="B30" i="8"/>
  <c r="AZ8" i="16"/>
  <c r="H44" i="1"/>
  <c r="I22" i="3"/>
  <c r="B49" i="11"/>
  <c r="AV8" i="16"/>
  <c r="E35" i="4"/>
  <c r="AD18" i="16"/>
  <c r="H77" i="12"/>
  <c r="H24" i="1"/>
  <c r="H8" i="3"/>
  <c r="H36" i="1"/>
  <c r="H32" i="5"/>
  <c r="H42" i="6"/>
  <c r="H18" i="5"/>
  <c r="H8" i="6"/>
  <c r="H6" i="4"/>
  <c r="H27"/>
  <c r="H8" i="7"/>
  <c r="H66"/>
  <c r="H8" i="8"/>
  <c r="H50"/>
  <c r="H113" i="11"/>
  <c r="H7" i="10"/>
  <c r="H222" i="11"/>
  <c r="H234"/>
  <c r="H247"/>
  <c r="F29" i="15" s="1"/>
  <c r="H231" i="11"/>
  <c r="H255"/>
  <c r="H279"/>
  <c r="H228"/>
  <c r="H240"/>
  <c r="H237"/>
  <c r="H261"/>
  <c r="H285"/>
  <c r="H288"/>
  <c r="H277"/>
  <c r="F178" i="15" s="1"/>
  <c r="H264" i="11"/>
  <c r="H252"/>
  <c r="H43" i="12"/>
  <c r="H59" i="1"/>
  <c r="H19" i="3"/>
  <c r="H19" i="2"/>
  <c r="H42" i="3"/>
  <c r="H8" i="5"/>
  <c r="H46"/>
  <c r="H19" i="6"/>
  <c r="H16" i="4"/>
  <c r="H59" i="6"/>
  <c r="H39" i="7"/>
  <c r="H105"/>
  <c r="H39" i="8"/>
  <c r="H113"/>
  <c r="H170"/>
  <c r="H7" i="11"/>
  <c r="H223"/>
  <c r="F5" i="15" s="1"/>
  <c r="H235" i="11"/>
  <c r="F17" i="15" s="1"/>
  <c r="H246" i="11"/>
  <c r="H219"/>
  <c r="H243"/>
  <c r="H267"/>
  <c r="H291"/>
  <c r="H229"/>
  <c r="F11" i="15" s="1"/>
  <c r="H241" i="11"/>
  <c r="F23" i="15" s="1"/>
  <c r="H225" i="11"/>
  <c r="H249"/>
  <c r="H273"/>
  <c r="H17" i="12"/>
  <c r="H94"/>
  <c r="H289" i="11"/>
  <c r="F237" i="15" s="1"/>
  <c r="H276" i="11"/>
  <c r="H265"/>
  <c r="F119" i="15" s="1"/>
  <c r="H253" i="11"/>
  <c r="F59" i="15" s="1"/>
  <c r="D42" i="8"/>
  <c r="D44" s="1"/>
  <c r="E44" s="1"/>
  <c r="H18" i="16"/>
  <c r="F98" i="1"/>
  <c r="E98"/>
  <c r="D116" i="7"/>
  <c r="F94" i="1"/>
  <c r="D57" i="5"/>
  <c r="D15" i="12"/>
  <c r="X17" i="16"/>
  <c r="D92" i="1"/>
  <c r="C49" i="5"/>
  <c r="C13" i="12"/>
  <c r="AL16" i="16"/>
  <c r="C108" i="7"/>
  <c r="C31" i="4"/>
  <c r="D52" i="1"/>
  <c r="C20" i="4"/>
  <c r="AL10" i="16"/>
  <c r="N10"/>
  <c r="D51" i="1"/>
  <c r="C19" i="4"/>
  <c r="C30"/>
  <c r="E37"/>
  <c r="D37"/>
  <c r="AF9" i="16"/>
  <c r="C35" i="4"/>
  <c r="AT8" i="16"/>
  <c r="Q52" i="8"/>
  <c r="B155" i="11"/>
  <c r="E39" i="12"/>
  <c r="E12" i="2"/>
  <c r="E20" i="1"/>
  <c r="B79" i="8"/>
  <c r="M79" i="1"/>
  <c r="B47"/>
  <c r="B38" i="4" s="1"/>
  <c r="A61" i="15"/>
  <c r="B23" i="12"/>
  <c r="B11" i="8"/>
  <c r="A62" i="15"/>
  <c r="A85"/>
  <c r="K62"/>
  <c r="B25" i="8"/>
  <c r="B31" s="1"/>
  <c r="B160" i="11"/>
  <c r="B150"/>
  <c r="Q17" i="12"/>
  <c r="Q261" i="11"/>
  <c r="Q255"/>
  <c r="Q273"/>
  <c r="Q267"/>
  <c r="Q24" i="1"/>
  <c r="Q6" i="4"/>
  <c r="Q8" i="3"/>
  <c r="Q8" i="6"/>
  <c r="Q39" i="7"/>
  <c r="Q8" i="8"/>
  <c r="Q113"/>
  <c r="Q231" i="11"/>
  <c r="Q252"/>
  <c r="Q113"/>
  <c r="Q234"/>
  <c r="Q282"/>
  <c r="Q43" i="12"/>
  <c r="Q285" i="11"/>
  <c r="Q60" i="12"/>
  <c r="Q77"/>
  <c r="Q249" i="11"/>
  <c r="Q291"/>
  <c r="Q36" i="1"/>
  <c r="Q19" i="3"/>
  <c r="Q27" i="4"/>
  <c r="Q18" i="5"/>
  <c r="Q42" i="6"/>
  <c r="Q59"/>
  <c r="Q50" i="8"/>
  <c r="Q7" i="11"/>
  <c r="Q228"/>
  <c r="Q276"/>
  <c r="Q237"/>
  <c r="Q258"/>
  <c r="Q12" i="12"/>
  <c r="B10" i="11"/>
  <c r="B33" i="6"/>
  <c r="B52" i="7"/>
  <c r="B50" i="12" s="1"/>
  <c r="B92" i="8"/>
  <c r="E34" i="3"/>
  <c r="B68" i="1"/>
  <c r="R8" i="3"/>
  <c r="R8" i="5"/>
  <c r="R46"/>
  <c r="R42" i="6"/>
  <c r="R59"/>
  <c r="R8" i="8"/>
  <c r="R42" i="3"/>
  <c r="R8" i="6"/>
  <c r="R16" i="4"/>
  <c r="R39" i="7"/>
  <c r="R113" i="8"/>
  <c r="R170"/>
  <c r="B98"/>
  <c r="B68" i="11" s="1"/>
  <c r="B60" i="7"/>
  <c r="B58" i="12" s="1"/>
  <c r="A3" i="15"/>
  <c r="B99" i="8"/>
  <c r="B58" i="7"/>
  <c r="B56" i="12" s="1"/>
  <c r="B12" i="3"/>
  <c r="B13" s="1"/>
  <c r="B74" i="1"/>
  <c r="B78" i="11"/>
  <c r="B16"/>
  <c r="B26"/>
  <c r="B11"/>
  <c r="B21"/>
  <c r="B44" i="3"/>
  <c r="D21" i="2"/>
  <c r="AD6" i="16"/>
  <c r="C27" i="3"/>
  <c r="B48" i="7"/>
  <c r="B46" i="12" s="1"/>
  <c r="B15" i="11"/>
  <c r="A109" i="15"/>
  <c r="A104"/>
  <c r="B94" i="8"/>
  <c r="B51" i="3"/>
  <c r="B45"/>
  <c r="O60" i="12"/>
  <c r="O94"/>
  <c r="O291" i="11"/>
  <c r="O279"/>
  <c r="O267"/>
  <c r="O59" i="1"/>
  <c r="O8" i="5"/>
  <c r="O16" i="4"/>
  <c r="O32" i="5"/>
  <c r="O66" i="7"/>
  <c r="O50" i="8"/>
  <c r="O170"/>
  <c r="O237" i="11"/>
  <c r="O246"/>
  <c r="O259"/>
  <c r="K89" i="15" s="1"/>
  <c r="O294" i="11"/>
  <c r="O219"/>
  <c r="O228"/>
  <c r="O241"/>
  <c r="K23" i="15" s="1"/>
  <c r="O276" i="11"/>
  <c r="O289"/>
  <c r="K237" i="15" s="1"/>
  <c r="O77" i="12"/>
  <c r="O17"/>
  <c r="O43"/>
  <c r="O255" i="11"/>
  <c r="O19" i="2"/>
  <c r="O8" i="3"/>
  <c r="O42"/>
  <c r="O46" i="5"/>
  <c r="O8" i="6"/>
  <c r="O8" i="8"/>
  <c r="O39" i="7"/>
  <c r="O7" i="11"/>
  <c r="O222"/>
  <c r="O235"/>
  <c r="K17" i="15" s="1"/>
  <c r="O270" i="11"/>
  <c r="O283"/>
  <c r="K207" i="15" s="1"/>
  <c r="O243" i="11"/>
  <c r="O252"/>
  <c r="O265"/>
  <c r="K119" i="15" s="1"/>
  <c r="O285" i="11"/>
  <c r="O273"/>
  <c r="O261"/>
  <c r="M291"/>
  <c r="M255"/>
  <c r="M77" i="12"/>
  <c r="M24" i="1"/>
  <c r="M6" i="4"/>
  <c r="M19" i="3"/>
  <c r="M19" i="6"/>
  <c r="M8" i="7"/>
  <c r="M8" i="8"/>
  <c r="M113"/>
  <c r="M231" i="11"/>
  <c r="M240"/>
  <c r="M288"/>
  <c r="M222"/>
  <c r="M270"/>
  <c r="M60" i="12"/>
  <c r="M267" i="11"/>
  <c r="M279"/>
  <c r="M36" i="1"/>
  <c r="M8" i="3"/>
  <c r="M27" i="4"/>
  <c r="M18" i="5"/>
  <c r="M42" i="6"/>
  <c r="M66" i="7"/>
  <c r="M50" i="8"/>
  <c r="M7" i="11"/>
  <c r="M113"/>
  <c r="M264"/>
  <c r="M237"/>
  <c r="M246"/>
  <c r="M294"/>
  <c r="M94" i="12"/>
  <c r="M17"/>
  <c r="M273" i="11"/>
  <c r="B22"/>
  <c r="B79"/>
  <c r="B17"/>
  <c r="B74"/>
  <c r="B12"/>
  <c r="B27"/>
  <c r="B80"/>
  <c r="F228"/>
  <c r="F50" i="8"/>
  <c r="F113"/>
  <c r="F59" i="6"/>
  <c r="F8" i="5"/>
  <c r="F16" i="4"/>
  <c r="F42" i="3"/>
  <c r="F59" i="1"/>
  <c r="P94" i="12"/>
  <c r="E12"/>
  <c r="E258" i="11"/>
  <c r="E113"/>
  <c r="E288"/>
  <c r="E240"/>
  <c r="E219"/>
  <c r="E170" i="8"/>
  <c r="E105" i="7"/>
  <c r="E8"/>
  <c r="E8" i="6"/>
  <c r="E46" i="5"/>
  <c r="E42" i="3"/>
  <c r="E19" i="2"/>
  <c r="J279" i="11"/>
  <c r="J255"/>
  <c r="J231"/>
  <c r="J235"/>
  <c r="G17" i="15" s="1"/>
  <c r="J222" i="11"/>
  <c r="M277"/>
  <c r="M253"/>
  <c r="M229"/>
  <c r="J240"/>
  <c r="J7"/>
  <c r="J8" i="8"/>
  <c r="J59" i="6"/>
  <c r="J42"/>
  <c r="J46" i="5"/>
  <c r="J8"/>
  <c r="J36" i="1"/>
  <c r="J24"/>
  <c r="N252" i="11"/>
  <c r="N253"/>
  <c r="J59" i="15" s="1"/>
  <c r="I261" i="11"/>
  <c r="F264"/>
  <c r="J271"/>
  <c r="G149" i="15" s="1"/>
  <c r="Q274" i="11"/>
  <c r="F277"/>
  <c r="D178" i="15" s="1"/>
  <c r="I286" i="11"/>
  <c r="E291"/>
  <c r="J294"/>
  <c r="I17" i="12"/>
  <c r="N43"/>
  <c r="G244" i="11"/>
  <c r="E30" i="15" s="1"/>
  <c r="G220" i="11"/>
  <c r="E6" i="15" s="1"/>
  <c r="G226" i="11"/>
  <c r="E12" i="15" s="1"/>
  <c r="O232" i="11"/>
  <c r="K18" i="15" s="1"/>
  <c r="O238" i="11"/>
  <c r="K24" i="15" s="1"/>
  <c r="G19" i="14"/>
  <c r="N60" i="12"/>
  <c r="Q256" i="11"/>
  <c r="F14" i="14"/>
  <c r="M256" i="11"/>
  <c r="F11" i="14"/>
  <c r="E77" i="12"/>
  <c r="E282" i="11"/>
  <c r="E234"/>
  <c r="E237"/>
  <c r="E264"/>
  <c r="E243"/>
  <c r="E7" i="10"/>
  <c r="E39" i="8"/>
  <c r="E39" i="7"/>
  <c r="E32" i="5"/>
  <c r="E8"/>
  <c r="E16" i="4"/>
  <c r="E59" i="1"/>
  <c r="F253" i="11"/>
  <c r="D59" i="15" s="1"/>
  <c r="E267" i="11"/>
  <c r="N276"/>
  <c r="F288"/>
  <c r="F43" i="12"/>
  <c r="L77"/>
  <c r="G232" i="11"/>
  <c r="E18" i="15" s="1"/>
  <c r="O244" i="11"/>
  <c r="K30" i="15" s="1"/>
  <c r="O220" i="11"/>
  <c r="K6" i="15" s="1"/>
  <c r="O226" i="11"/>
  <c r="K12" i="15" s="1"/>
  <c r="B14" i="8" l="1"/>
  <c r="A76" i="15"/>
  <c r="D62"/>
  <c r="B14" i="7"/>
  <c r="B11" i="4"/>
  <c r="E36" i="3"/>
  <c r="B30" i="7"/>
  <c r="A4" i="15"/>
  <c r="B32" i="7"/>
  <c r="B76" i="8"/>
  <c r="B81"/>
  <c r="B27" i="12"/>
  <c r="L13" i="16"/>
  <c r="A44" i="15"/>
  <c r="B32"/>
  <c r="B122" i="11"/>
  <c r="B123"/>
  <c r="B201" s="1"/>
  <c r="B121"/>
  <c r="B199" s="1"/>
  <c r="B92" i="15"/>
  <c r="G27" i="1"/>
  <c r="BD6" i="16"/>
  <c r="F22" i="2"/>
  <c r="E22"/>
  <c r="D27"/>
  <c r="E27" s="1"/>
  <c r="C14" i="15"/>
  <c r="H15"/>
  <c r="K28" i="2"/>
  <c r="L23"/>
  <c r="N28" i="1"/>
  <c r="Z7" i="16"/>
  <c r="D19" i="4"/>
  <c r="D30"/>
  <c r="P10" i="16"/>
  <c r="E51" i="1"/>
  <c r="D53"/>
  <c r="F51"/>
  <c r="F52"/>
  <c r="D20" i="4"/>
  <c r="AN10" i="16"/>
  <c r="D31" i="4"/>
  <c r="E52" i="1"/>
  <c r="C26" i="2"/>
  <c r="B13" i="15"/>
  <c r="D43" i="7"/>
  <c r="F89" i="1"/>
  <c r="D22" i="5"/>
  <c r="P16" i="16"/>
  <c r="E89" i="1"/>
  <c r="D23" i="6"/>
  <c r="G99" i="1"/>
  <c r="AH18" i="16"/>
  <c r="F43" i="8"/>
  <c r="E9" i="4"/>
  <c r="E19"/>
  <c r="C21"/>
  <c r="E20"/>
  <c r="E10"/>
  <c r="D108" i="7"/>
  <c r="F92" i="1"/>
  <c r="D49" i="5"/>
  <c r="D13" i="12"/>
  <c r="AN16" i="16"/>
  <c r="G94" i="1"/>
  <c r="F57" i="5"/>
  <c r="F15" i="12"/>
  <c r="Z17" i="16"/>
  <c r="F116" i="7"/>
  <c r="I44" i="1"/>
  <c r="I35" i="4"/>
  <c r="BB8" i="16"/>
  <c r="H18" i="4"/>
  <c r="H41" i="8"/>
  <c r="J44" i="1"/>
  <c r="H47"/>
  <c r="H35" i="4"/>
  <c r="E26" i="1"/>
  <c r="F26"/>
  <c r="D53" i="8"/>
  <c r="E22" i="6"/>
  <c r="E53" i="8"/>
  <c r="D24" i="6"/>
  <c r="F42" i="7"/>
  <c r="BF15" i="16"/>
  <c r="F21" i="5"/>
  <c r="G88" i="1"/>
  <c r="F22" i="6"/>
  <c r="C54" i="8"/>
  <c r="C24" i="6"/>
  <c r="C55" i="8" s="1"/>
  <c r="F53" i="5"/>
  <c r="B17" i="16"/>
  <c r="G93" i="1"/>
  <c r="F112" i="7"/>
  <c r="F14" i="12"/>
  <c r="L62" i="15"/>
  <c r="B26" i="8"/>
  <c r="A86" i="15"/>
  <c r="B26" i="7"/>
  <c r="B69" i="11"/>
  <c r="E42" i="8"/>
  <c r="E30" i="4"/>
  <c r="E31"/>
  <c r="B198" i="8"/>
  <c r="G98" i="1"/>
  <c r="J18" i="16"/>
  <c r="F42" i="8"/>
  <c r="F100" i="1"/>
  <c r="B84" i="11"/>
  <c r="B100"/>
  <c r="E51" i="3"/>
  <c r="B53"/>
  <c r="A20" i="15"/>
  <c r="D26" i="2"/>
  <c r="C13" i="15"/>
  <c r="E21" i="2"/>
  <c r="B72" i="11"/>
  <c r="B105" i="8"/>
  <c r="B67" i="11"/>
  <c r="B35" i="6"/>
  <c r="B104" i="8"/>
  <c r="B41" i="11"/>
  <c r="B53" i="7"/>
  <c r="B51" i="12" s="1"/>
  <c r="B42" i="11"/>
  <c r="B34" i="6"/>
  <c r="B43" i="11"/>
  <c r="B25" i="5"/>
  <c r="B89" i="8"/>
  <c r="G19" i="2"/>
  <c r="G8" i="3"/>
  <c r="G42"/>
  <c r="G46" i="5"/>
  <c r="G8" i="6"/>
  <c r="G8" i="8"/>
  <c r="G39" i="7"/>
  <c r="G7" i="11"/>
  <c r="G113"/>
  <c r="G234"/>
  <c r="G247"/>
  <c r="E29" i="15" s="1"/>
  <c r="G282" i="11"/>
  <c r="G295"/>
  <c r="E243" i="15" s="1"/>
  <c r="G231" i="11"/>
  <c r="G252"/>
  <c r="G265"/>
  <c r="E119" i="15" s="1"/>
  <c r="G291" i="11"/>
  <c r="G279"/>
  <c r="G267"/>
  <c r="G36" i="1"/>
  <c r="G18" i="5"/>
  <c r="G27" i="4"/>
  <c r="G42" i="6"/>
  <c r="G105" i="7"/>
  <c r="G8"/>
  <c r="G7" i="10"/>
  <c r="G249" i="11"/>
  <c r="G246"/>
  <c r="G259"/>
  <c r="E89" i="15" s="1"/>
  <c r="G294" i="11"/>
  <c r="G219"/>
  <c r="G229"/>
  <c r="E11" i="15" s="1"/>
  <c r="G264" i="11"/>
  <c r="G277"/>
  <c r="E178" i="15" s="1"/>
  <c r="G43" i="12"/>
  <c r="G94"/>
  <c r="G59" i="1"/>
  <c r="G8" i="5"/>
  <c r="G16" i="4"/>
  <c r="G32" i="5"/>
  <c r="G66" i="7"/>
  <c r="G50" i="8"/>
  <c r="G170"/>
  <c r="G237" i="11"/>
  <c r="G223"/>
  <c r="E5" i="15" s="1"/>
  <c r="G258" i="11"/>
  <c r="G271"/>
  <c r="E149" i="15" s="1"/>
  <c r="G12" i="12"/>
  <c r="G228" i="11"/>
  <c r="G241"/>
  <c r="E23" i="15" s="1"/>
  <c r="G276" i="11"/>
  <c r="G289"/>
  <c r="E237" i="15" s="1"/>
  <c r="G255" i="11"/>
  <c r="G24" i="1"/>
  <c r="G19" i="3"/>
  <c r="G6" i="4"/>
  <c r="G59" i="6"/>
  <c r="G19"/>
  <c r="G39" i="8"/>
  <c r="G113"/>
  <c r="G225" i="11"/>
  <c r="G222"/>
  <c r="G235"/>
  <c r="E17" i="15" s="1"/>
  <c r="G270" i="11"/>
  <c r="G283"/>
  <c r="E207" i="15" s="1"/>
  <c r="G243" i="11"/>
  <c r="G240"/>
  <c r="G253"/>
  <c r="E59" i="15" s="1"/>
  <c r="G288" i="11"/>
  <c r="G77" i="12"/>
  <c r="G17"/>
  <c r="G285" i="11"/>
  <c r="G261"/>
  <c r="G60" i="12"/>
  <c r="G273" i="11"/>
  <c r="B32"/>
  <c r="B90"/>
  <c r="A26" i="15"/>
  <c r="B66" i="6"/>
  <c r="B103" i="12"/>
  <c r="B31" i="11"/>
  <c r="B89"/>
  <c r="B94"/>
  <c r="A77" i="15"/>
  <c r="B95" i="11"/>
  <c r="B18"/>
  <c r="B93"/>
  <c r="B23"/>
  <c r="C28" i="3"/>
  <c r="AB12" i="16"/>
  <c r="B25" i="12"/>
  <c r="B72" i="1"/>
  <c r="B179" i="11"/>
  <c r="B180"/>
  <c r="K92" i="15"/>
  <c r="A115"/>
  <c r="B25" i="7"/>
  <c r="B178" i="11"/>
  <c r="B11" i="7"/>
  <c r="A91" i="15"/>
  <c r="B10" i="6"/>
  <c r="B116" i="8" s="1"/>
  <c r="B116" i="11"/>
  <c r="B117"/>
  <c r="B118"/>
  <c r="A92" i="15"/>
  <c r="B28" i="11"/>
  <c r="B73"/>
  <c r="B99" s="1"/>
  <c r="B59" i="7"/>
  <c r="B57" i="12" s="1"/>
  <c r="K285" i="11"/>
  <c r="K273"/>
  <c r="K59" i="1"/>
  <c r="K8" i="3"/>
  <c r="K16" i="4"/>
  <c r="K42" i="6"/>
  <c r="K66" i="7"/>
  <c r="K50" i="8"/>
  <c r="K7" i="10"/>
  <c r="K237" i="11"/>
  <c r="K246"/>
  <c r="K259"/>
  <c r="H89" i="15" s="1"/>
  <c r="K294" i="11"/>
  <c r="K113"/>
  <c r="K228"/>
  <c r="K241"/>
  <c r="H23" i="15" s="1"/>
  <c r="K276" i="11"/>
  <c r="K289"/>
  <c r="H237" i="15" s="1"/>
  <c r="K60" i="12"/>
  <c r="K261" i="11"/>
  <c r="K43" i="12"/>
  <c r="K94"/>
  <c r="K17"/>
  <c r="K19" i="2"/>
  <c r="K8" i="5"/>
  <c r="K42" i="3"/>
  <c r="K46" i="5"/>
  <c r="K8" i="6"/>
  <c r="K8" i="8"/>
  <c r="K39" i="7"/>
  <c r="K170" i="8"/>
  <c r="K222" i="11"/>
  <c r="K235"/>
  <c r="H17" i="15" s="1"/>
  <c r="K270" i="11"/>
  <c r="K283"/>
  <c r="H207" i="15" s="1"/>
  <c r="K231" i="11"/>
  <c r="K252"/>
  <c r="K265"/>
  <c r="H119" i="15" s="1"/>
  <c r="K291" i="11"/>
  <c r="K279"/>
  <c r="K267"/>
  <c r="K255"/>
  <c r="K19" i="3"/>
  <c r="K32" i="5"/>
  <c r="K8" i="7"/>
  <c r="K249" i="11"/>
  <c r="K247"/>
  <c r="H29" i="15" s="1"/>
  <c r="K282" i="11"/>
  <c r="K219"/>
  <c r="K277"/>
  <c r="H178" i="15" s="1"/>
  <c r="K18" i="5"/>
  <c r="K59" i="6"/>
  <c r="K39" i="8"/>
  <c r="K225" i="11"/>
  <c r="K271"/>
  <c r="H149" i="15" s="1"/>
  <c r="K12" i="12"/>
  <c r="K240" i="11"/>
  <c r="K36" i="1"/>
  <c r="K27" i="4"/>
  <c r="K105" i="7"/>
  <c r="K7" i="11"/>
  <c r="K234"/>
  <c r="K295"/>
  <c r="H243" i="15" s="1"/>
  <c r="K229" i="11"/>
  <c r="H11" i="15" s="1"/>
  <c r="K264" i="11"/>
  <c r="K77" i="12"/>
  <c r="K24" i="1"/>
  <c r="K6" i="4"/>
  <c r="K19" i="6"/>
  <c r="K113" i="8"/>
  <c r="K223" i="11"/>
  <c r="H5" i="15" s="1"/>
  <c r="K258" i="11"/>
  <c r="K243"/>
  <c r="K253"/>
  <c r="H59" i="15" s="1"/>
  <c r="K288" i="11"/>
  <c r="B106" i="8"/>
  <c r="B53" i="11"/>
  <c r="B105" s="1"/>
  <c r="B55" i="7"/>
  <c r="B53" i="12" s="1"/>
  <c r="B51" i="11"/>
  <c r="B52"/>
  <c r="B104" s="1"/>
  <c r="C33" i="3"/>
  <c r="C50" s="1"/>
  <c r="B7" i="15"/>
  <c r="B47" i="3"/>
  <c r="A25" i="15"/>
  <c r="B62" i="6"/>
  <c r="B83" i="11"/>
  <c r="BH13" i="16"/>
  <c r="B31" i="12"/>
  <c r="B78" i="1"/>
  <c r="B13" i="11"/>
  <c r="B30"/>
  <c r="B88"/>
  <c r="B31" i="7"/>
  <c r="C29" i="3"/>
  <c r="C30" s="1"/>
  <c r="B10" i="15" s="1"/>
  <c r="I15" l="1"/>
  <c r="M23" i="2"/>
  <c r="L28"/>
  <c r="M28" s="1"/>
  <c r="F27"/>
  <c r="D14" i="15"/>
  <c r="G22" i="2"/>
  <c r="H27" i="1"/>
  <c r="BF6" i="16"/>
  <c r="I27" i="1"/>
  <c r="B124" i="11"/>
  <c r="B202" s="1"/>
  <c r="B200"/>
  <c r="A80" i="15"/>
  <c r="G62"/>
  <c r="B19" i="7"/>
  <c r="B133" i="11"/>
  <c r="B131"/>
  <c r="A106" i="15"/>
  <c r="B132" i="11"/>
  <c r="D92" i="15"/>
  <c r="O28" i="1"/>
  <c r="AB7" i="16"/>
  <c r="N23" i="2"/>
  <c r="D32" i="15"/>
  <c r="A46"/>
  <c r="F44" i="8"/>
  <c r="L18" i="16"/>
  <c r="H98" i="1"/>
  <c r="G42" i="8"/>
  <c r="G100" i="1"/>
  <c r="L32" i="15"/>
  <c r="A56"/>
  <c r="B185" i="11"/>
  <c r="B211" s="1"/>
  <c r="B184"/>
  <c r="B210" s="1"/>
  <c r="L92" i="15"/>
  <c r="B183" i="11"/>
  <c r="B32" i="8"/>
  <c r="A116" i="15"/>
  <c r="H93" i="1"/>
  <c r="G112" i="7"/>
  <c r="G14" i="12"/>
  <c r="G53" i="5"/>
  <c r="D17" i="16"/>
  <c r="F53" i="8"/>
  <c r="H38" i="4"/>
  <c r="I47" i="1"/>
  <c r="I38" i="4"/>
  <c r="I41" i="8"/>
  <c r="D54"/>
  <c r="E23" i="6"/>
  <c r="E54" i="8"/>
  <c r="F43" i="7"/>
  <c r="R16" i="16"/>
  <c r="F22" i="5"/>
  <c r="G89" i="1"/>
  <c r="F23" i="6"/>
  <c r="F54" i="8" s="1"/>
  <c r="F31" i="4"/>
  <c r="AP10" i="16"/>
  <c r="G52" i="1"/>
  <c r="F20" i="4"/>
  <c r="E53" i="1"/>
  <c r="E32" i="4"/>
  <c r="D32"/>
  <c r="D21"/>
  <c r="E11" s="1"/>
  <c r="G210" i="15"/>
  <c r="A228"/>
  <c r="H88" i="1"/>
  <c r="G42" i="7"/>
  <c r="G22" i="6"/>
  <c r="G21" i="5"/>
  <c r="BH15" i="16"/>
  <c r="E24" i="6"/>
  <c r="E55" i="8"/>
  <c r="D55"/>
  <c r="F21" i="2"/>
  <c r="AF6" i="16"/>
  <c r="G26" i="1"/>
  <c r="J35" i="4"/>
  <c r="J41" i="8"/>
  <c r="J47" i="1"/>
  <c r="J38" i="4" s="1"/>
  <c r="K44" i="1"/>
  <c r="BD8" i="16"/>
  <c r="J18" i="4"/>
  <c r="I18"/>
  <c r="G116" i="7"/>
  <c r="H94" i="1"/>
  <c r="G57" i="5"/>
  <c r="G15" i="12"/>
  <c r="AB17" i="16"/>
  <c r="G92" i="1"/>
  <c r="F49" i="5"/>
  <c r="F13" i="12"/>
  <c r="AP16" i="16"/>
  <c r="F108" i="7"/>
  <c r="E21" i="4"/>
  <c r="H99" i="1"/>
  <c r="AJ18" i="16"/>
  <c r="G43" i="8"/>
  <c r="F30" i="4"/>
  <c r="R10" i="16"/>
  <c r="F53" i="1"/>
  <c r="G51"/>
  <c r="F19" i="4"/>
  <c r="F21" s="1"/>
  <c r="B103" i="11"/>
  <c r="B54"/>
  <c r="B136"/>
  <c r="B119"/>
  <c r="A32" i="15"/>
  <c r="A31"/>
  <c r="B8"/>
  <c r="C34" i="3"/>
  <c r="C51" s="1"/>
  <c r="B177" i="8"/>
  <c r="B58" i="11"/>
  <c r="B110" s="1"/>
  <c r="B98"/>
  <c r="B75"/>
  <c r="B101" s="1"/>
  <c r="B109" i="12"/>
  <c r="B137" i="11"/>
  <c r="A55" i="15"/>
  <c r="K32"/>
  <c r="B205" i="11"/>
  <c r="B192" i="8"/>
  <c r="B57" i="11"/>
  <c r="B109" s="1"/>
  <c r="B27" i="5"/>
  <c r="B101" i="8"/>
  <c r="E26" i="2"/>
  <c r="B106" i="11"/>
  <c r="B69" i="7"/>
  <c r="B62" i="12" s="1"/>
  <c r="B142" i="8"/>
  <c r="B181" i="11"/>
  <c r="B204"/>
  <c r="B206"/>
  <c r="B191" i="8"/>
  <c r="G181" i="15"/>
  <c r="A199"/>
  <c r="A28"/>
  <c r="B19"/>
  <c r="B91" i="11"/>
  <c r="B29"/>
  <c r="B190" i="8"/>
  <c r="B173"/>
  <c r="B74" i="6"/>
  <c r="C63" i="1"/>
  <c r="C64"/>
  <c r="C44" i="3"/>
  <c r="C10"/>
  <c r="C9" i="10"/>
  <c r="C65" i="1"/>
  <c r="C62"/>
  <c r="B1" i="15"/>
  <c r="C8" i="4"/>
  <c r="C35" i="3"/>
  <c r="B9" i="15"/>
  <c r="C52" i="3"/>
  <c r="B21" i="15" s="1"/>
  <c r="B23" i="8"/>
  <c r="A83" i="15"/>
  <c r="I62"/>
  <c r="B35" i="12"/>
  <c r="B138" i="11"/>
  <c r="B10" i="5"/>
  <c r="B119" i="8"/>
  <c r="A107" i="15"/>
  <c r="B118" i="8"/>
  <c r="B15"/>
  <c r="B117"/>
  <c r="A78" i="15"/>
  <c r="E62"/>
  <c r="B29" i="12"/>
  <c r="B17" i="8"/>
  <c r="B95"/>
  <c r="B26" i="5"/>
  <c r="B56" i="11"/>
  <c r="B44"/>
  <c r="B70"/>
  <c r="B82"/>
  <c r="A22" i="15"/>
  <c r="E53" i="3"/>
  <c r="B36" i="6"/>
  <c r="O23" i="2" l="1"/>
  <c r="P28" i="1"/>
  <c r="AD7" i="16"/>
  <c r="G32" i="15"/>
  <c r="A50"/>
  <c r="E14"/>
  <c r="G27" i="2"/>
  <c r="B134" i="11"/>
  <c r="B193" i="8" s="1"/>
  <c r="J15" i="15"/>
  <c r="N28" i="2"/>
  <c r="H22"/>
  <c r="J27" i="1"/>
  <c r="BH6" i="16"/>
  <c r="G19" i="4"/>
  <c r="T10" i="16"/>
  <c r="G53" i="1"/>
  <c r="G32" i="4" s="1"/>
  <c r="H51" i="1"/>
  <c r="G30" i="4"/>
  <c r="G108" i="7"/>
  <c r="H92" i="1"/>
  <c r="G49" i="5"/>
  <c r="G13" i="12"/>
  <c r="AR16" i="16"/>
  <c r="J94" i="1"/>
  <c r="H57" i="5"/>
  <c r="H15" i="12"/>
  <c r="AD17" i="16"/>
  <c r="H116" i="7"/>
  <c r="K35" i="4"/>
  <c r="K41" i="8"/>
  <c r="K18" i="4"/>
  <c r="K47" i="1"/>
  <c r="K38" i="4" s="1"/>
  <c r="L44" i="1"/>
  <c r="BF8" i="16"/>
  <c r="AH6"/>
  <c r="H26" i="1"/>
  <c r="G21" i="2"/>
  <c r="D13" i="15"/>
  <c r="F26" i="2"/>
  <c r="G53" i="8"/>
  <c r="J88" i="1"/>
  <c r="H42" i="7"/>
  <c r="H21" i="5"/>
  <c r="BJ15" i="16"/>
  <c r="H22" i="6"/>
  <c r="I42" i="7"/>
  <c r="I88" i="1"/>
  <c r="H53" i="5"/>
  <c r="F17" i="16"/>
  <c r="J93" i="1"/>
  <c r="H112" i="7"/>
  <c r="H14" i="12"/>
  <c r="I51" i="1"/>
  <c r="F24" i="6"/>
  <c r="F55" i="8" s="1"/>
  <c r="G44"/>
  <c r="I21" i="5"/>
  <c r="F32" i="4"/>
  <c r="J99" i="1"/>
  <c r="AL18" i="16"/>
  <c r="H43" i="8"/>
  <c r="I43" s="1"/>
  <c r="H52" i="1"/>
  <c r="G31" i="4"/>
  <c r="AR10" i="16"/>
  <c r="G20" i="4"/>
  <c r="H89" i="1"/>
  <c r="T16" i="16"/>
  <c r="G22" i="5"/>
  <c r="G43" i="7"/>
  <c r="G23" i="6"/>
  <c r="G54" i="8" s="1"/>
  <c r="B186" i="11"/>
  <c r="B209"/>
  <c r="J98" i="1"/>
  <c r="N18" i="16"/>
  <c r="H42" i="8"/>
  <c r="H44" s="1"/>
  <c r="I44" s="1"/>
  <c r="H100" i="1"/>
  <c r="I100" s="1"/>
  <c r="I98"/>
  <c r="I99"/>
  <c r="B20" i="15"/>
  <c r="C53" i="3"/>
  <c r="B22" i="15" s="1"/>
  <c r="B70" i="7"/>
  <c r="B63" i="12" s="1"/>
  <c r="B143" i="8"/>
  <c r="A47" i="15"/>
  <c r="B15" i="7"/>
  <c r="B197" i="8"/>
  <c r="B55" i="11"/>
  <c r="B81"/>
  <c r="B203" i="8"/>
  <c r="A82" i="15"/>
  <c r="A87"/>
  <c r="C76" i="1"/>
  <c r="C46" i="3"/>
  <c r="C77" i="1"/>
  <c r="C11" i="10"/>
  <c r="B241" i="15" s="1"/>
  <c r="C74" i="1"/>
  <c r="C10" i="4"/>
  <c r="C12" i="3"/>
  <c r="C75" i="1"/>
  <c r="B3" i="15"/>
  <c r="B239"/>
  <c r="B185" i="8"/>
  <c r="B86" i="11"/>
  <c r="B33"/>
  <c r="A224" i="15"/>
  <c r="D210"/>
  <c r="B99" i="12"/>
  <c r="A205" i="15"/>
  <c r="L181"/>
  <c r="C36" i="3"/>
  <c r="B143" i="11"/>
  <c r="B17" i="7"/>
  <c r="B144" i="11"/>
  <c r="A108" i="15"/>
  <c r="E92"/>
  <c r="B142" i="11"/>
  <c r="B11" i="6"/>
  <c r="B122" i="8"/>
  <c r="B29"/>
  <c r="C19" i="12"/>
  <c r="C66" i="1"/>
  <c r="BJ10" i="16"/>
  <c r="AT11"/>
  <c r="C21" i="12"/>
  <c r="A210" i="15"/>
  <c r="A209"/>
  <c r="B61" i="6"/>
  <c r="B96" i="12"/>
  <c r="B207" i="11"/>
  <c r="B25" i="15"/>
  <c r="C62" i="6"/>
  <c r="B210" i="15"/>
  <c r="A222"/>
  <c r="B209" i="8"/>
  <c r="B97" i="12"/>
  <c r="C11" i="3"/>
  <c r="C13" s="1"/>
  <c r="C69" i="1"/>
  <c r="C70"/>
  <c r="C9" i="4"/>
  <c r="C71" i="1"/>
  <c r="B2" i="15"/>
  <c r="C10" i="10"/>
  <c r="B240" i="15" s="1"/>
  <c r="C68" i="1"/>
  <c r="C45" i="3"/>
  <c r="C47" s="1"/>
  <c r="B44" i="6"/>
  <c r="B71" i="7"/>
  <c r="B64" i="12" s="1"/>
  <c r="B144" i="8"/>
  <c r="B169" i="11"/>
  <c r="A113" i="15"/>
  <c r="B23" i="7"/>
  <c r="I92" i="15"/>
  <c r="B12" i="6"/>
  <c r="B128" i="8" s="1"/>
  <c r="B170" i="11"/>
  <c r="B168"/>
  <c r="B72" i="7"/>
  <c r="B65" i="12" s="1"/>
  <c r="B145" i="8"/>
  <c r="B102"/>
  <c r="B107"/>
  <c r="F12" i="16"/>
  <c r="C22" i="12"/>
  <c r="D27" i="3"/>
  <c r="D28"/>
  <c r="C20" i="12"/>
  <c r="V11" i="16"/>
  <c r="A121" i="15"/>
  <c r="A122"/>
  <c r="B50" i="6"/>
  <c r="B86" i="7"/>
  <c r="C210" i="15"/>
  <c r="A223"/>
  <c r="B98" i="12"/>
  <c r="B204" i="8"/>
  <c r="B135" i="11"/>
  <c r="B199" i="8"/>
  <c r="B108" i="11"/>
  <c r="B96"/>
  <c r="F14" i="15" l="1"/>
  <c r="H27" i="2"/>
  <c r="I27" s="1"/>
  <c r="I22"/>
  <c r="K15" i="15"/>
  <c r="O28" i="2"/>
  <c r="K27" i="1"/>
  <c r="BJ6" i="16"/>
  <c r="J22" i="2"/>
  <c r="P23"/>
  <c r="AF7" i="16"/>
  <c r="Q28" i="1"/>
  <c r="H22" i="5"/>
  <c r="V16" i="16"/>
  <c r="J89" i="1"/>
  <c r="H43" i="7"/>
  <c r="H23" i="6"/>
  <c r="H31" i="4"/>
  <c r="H20"/>
  <c r="J52" i="1"/>
  <c r="AT10" i="16"/>
  <c r="I52" i="1"/>
  <c r="K93"/>
  <c r="J112" i="7"/>
  <c r="J14" i="12"/>
  <c r="J53" i="5"/>
  <c r="H17" i="16"/>
  <c r="E13" i="15"/>
  <c r="G26" i="2"/>
  <c r="J116" i="7"/>
  <c r="K94" i="1"/>
  <c r="J57" i="5"/>
  <c r="J15" i="12"/>
  <c r="AF17" i="16"/>
  <c r="J92" i="1"/>
  <c r="H49" i="5"/>
  <c r="H13" i="12"/>
  <c r="AT16" i="16"/>
  <c r="H108" i="7"/>
  <c r="G21" i="4"/>
  <c r="I42" i="8"/>
  <c r="I22" i="5"/>
  <c r="G24" i="6"/>
  <c r="G55" i="8" s="1"/>
  <c r="I31" i="4"/>
  <c r="K98" i="1"/>
  <c r="J100"/>
  <c r="P18" i="16"/>
  <c r="J42" i="8"/>
  <c r="B205"/>
  <c r="B212" i="11"/>
  <c r="K99" i="1"/>
  <c r="AN18" i="16"/>
  <c r="J43" i="8"/>
  <c r="H53"/>
  <c r="I53"/>
  <c r="H24" i="6"/>
  <c r="I22"/>
  <c r="K88" i="1"/>
  <c r="J42" i="7"/>
  <c r="J22" i="6"/>
  <c r="J21" i="5"/>
  <c r="BL15" i="16"/>
  <c r="J26" i="1"/>
  <c r="H21" i="2"/>
  <c r="AJ6" i="16"/>
  <c r="M44" i="1"/>
  <c r="M35" i="4"/>
  <c r="BH8" i="16"/>
  <c r="N44" i="1"/>
  <c r="L47"/>
  <c r="L35" i="4"/>
  <c r="L18"/>
  <c r="L41" i="8"/>
  <c r="J51" i="1"/>
  <c r="H19" i="4"/>
  <c r="H21" s="1"/>
  <c r="H30"/>
  <c r="V10" i="16"/>
  <c r="H53" i="1"/>
  <c r="I30" i="4"/>
  <c r="I20"/>
  <c r="I89" i="1"/>
  <c r="I26"/>
  <c r="I43" i="7"/>
  <c r="B108" i="12"/>
  <c r="A233" i="15"/>
  <c r="K210"/>
  <c r="B39" i="5"/>
  <c r="A167" i="15" s="1"/>
  <c r="A137"/>
  <c r="B146" i="8"/>
  <c r="C8" i="15"/>
  <c r="A194"/>
  <c r="C181"/>
  <c r="B79" i="12"/>
  <c r="A152" i="15"/>
  <c r="A151"/>
  <c r="B189" i="11"/>
  <c r="B139"/>
  <c r="B76" i="15"/>
  <c r="D63"/>
  <c r="C14" i="8"/>
  <c r="A136" i="15"/>
  <c r="D122"/>
  <c r="B89" i="7"/>
  <c r="B171" i="11"/>
  <c r="B188"/>
  <c r="A53" i="15"/>
  <c r="I32"/>
  <c r="B26"/>
  <c r="C66" i="6"/>
  <c r="B181" i="15"/>
  <c r="A193"/>
  <c r="A180"/>
  <c r="A181"/>
  <c r="C23" i="12"/>
  <c r="C11" i="8"/>
  <c r="A63" i="15"/>
  <c r="B61"/>
  <c r="B11" i="5"/>
  <c r="B124" i="8"/>
  <c r="A112" i="15"/>
  <c r="B21" i="8"/>
  <c r="B125"/>
  <c r="B123"/>
  <c r="B13" i="6"/>
  <c r="B164" i="11"/>
  <c r="B196"/>
  <c r="C32" i="12"/>
  <c r="V14" i="16"/>
  <c r="AT14"/>
  <c r="C33" i="12"/>
  <c r="A227" i="15"/>
  <c r="F210"/>
  <c r="B102" i="12"/>
  <c r="C12" i="10"/>
  <c r="B242" i="15" s="1"/>
  <c r="B28"/>
  <c r="B194" i="8"/>
  <c r="A225" i="15"/>
  <c r="B172" i="8"/>
  <c r="B63" i="6"/>
  <c r="B48" i="5"/>
  <c r="B75" i="15"/>
  <c r="C63"/>
  <c r="C13" i="8"/>
  <c r="B74" i="7"/>
  <c r="B67" i="12" s="1"/>
  <c r="B148" i="8"/>
  <c r="B134"/>
  <c r="C11" i="4"/>
  <c r="B4" i="15"/>
  <c r="D181"/>
  <c r="A195"/>
  <c r="B107" i="11"/>
  <c r="B111"/>
  <c r="B27" i="15"/>
  <c r="C70" i="6"/>
  <c r="B85" i="11"/>
  <c r="D34" i="3"/>
  <c r="B27" i="8"/>
  <c r="B131"/>
  <c r="B12" i="5"/>
  <c r="A117" i="15"/>
  <c r="B130" i="8"/>
  <c r="B129"/>
  <c r="B46" i="6" s="1"/>
  <c r="BB12" i="16"/>
  <c r="C26" i="12"/>
  <c r="B163" i="11"/>
  <c r="B195"/>
  <c r="BJ13" i="16"/>
  <c r="C31" i="12"/>
  <c r="C78" i="1"/>
  <c r="F15" i="16"/>
  <c r="C34" i="12"/>
  <c r="B107"/>
  <c r="A232" i="15"/>
  <c r="J210"/>
  <c r="B59" i="11"/>
  <c r="B154" i="8"/>
  <c r="C71" s="1"/>
  <c r="B79" i="7"/>
  <c r="B72" i="12" s="1"/>
  <c r="A229" i="15"/>
  <c r="H210"/>
  <c r="B104" i="12"/>
  <c r="C7" i="15"/>
  <c r="D33" i="3"/>
  <c r="C122" i="15"/>
  <c r="A135"/>
  <c r="B88" i="7"/>
  <c r="AL13" i="16"/>
  <c r="C28" i="12"/>
  <c r="C12" i="8"/>
  <c r="B74" i="15"/>
  <c r="B63"/>
  <c r="B190" i="11"/>
  <c r="B34" i="5"/>
  <c r="B120" i="8"/>
  <c r="AD12" i="16"/>
  <c r="C25" i="12"/>
  <c r="C72" i="1"/>
  <c r="N13" i="16"/>
  <c r="C27" i="12"/>
  <c r="C74" i="6"/>
  <c r="C173" i="8"/>
  <c r="B29" i="7"/>
  <c r="B145" i="11"/>
  <c r="B162"/>
  <c r="B194"/>
  <c r="A48" i="15"/>
  <c r="E32"/>
  <c r="A134"/>
  <c r="B87" i="7"/>
  <c r="B122" i="15"/>
  <c r="B210" i="8"/>
  <c r="D29" i="3"/>
  <c r="B211" i="8"/>
  <c r="J27" i="2" l="1"/>
  <c r="G14" i="15"/>
  <c r="J44" i="8"/>
  <c r="Q23" i="2"/>
  <c r="L15" i="15"/>
  <c r="P28" i="2"/>
  <c r="Q28" s="1"/>
  <c r="K22"/>
  <c r="L27" i="1"/>
  <c r="BL6" i="16"/>
  <c r="H32" i="4"/>
  <c r="I32"/>
  <c r="I53" i="1"/>
  <c r="J19" i="4"/>
  <c r="X10" i="16"/>
  <c r="K51" i="1"/>
  <c r="J30" i="4"/>
  <c r="J53" i="1"/>
  <c r="M18" i="4"/>
  <c r="L38"/>
  <c r="M47" i="1"/>
  <c r="M38" i="4"/>
  <c r="I21" i="2"/>
  <c r="H26"/>
  <c r="I26" s="1"/>
  <c r="F13" i="15"/>
  <c r="R18" i="16"/>
  <c r="K42" i="8"/>
  <c r="L98" i="1"/>
  <c r="K100"/>
  <c r="J108" i="7"/>
  <c r="K92" i="1"/>
  <c r="J49" i="5"/>
  <c r="J13" i="12"/>
  <c r="AV16" i="16"/>
  <c r="L94" i="1"/>
  <c r="K57" i="5"/>
  <c r="K15" i="12"/>
  <c r="AH17" i="16"/>
  <c r="K116" i="7"/>
  <c r="K53" i="5"/>
  <c r="J17" i="16"/>
  <c r="L93" i="1"/>
  <c r="K112" i="7"/>
  <c r="K14" i="12"/>
  <c r="I54" i="8"/>
  <c r="I23" i="6"/>
  <c r="H54" i="8"/>
  <c r="K89" i="1"/>
  <c r="J43" i="7"/>
  <c r="J23" i="6"/>
  <c r="J54" i="8" s="1"/>
  <c r="J22" i="5"/>
  <c r="X16" i="16"/>
  <c r="C59" i="8"/>
  <c r="C85" s="1"/>
  <c r="I21" i="4"/>
  <c r="M41" i="8"/>
  <c r="N35" i="4"/>
  <c r="N47" i="1"/>
  <c r="N38" i="4" s="1"/>
  <c r="O44" i="1"/>
  <c r="BJ8" i="16"/>
  <c r="N18" i="4"/>
  <c r="N41" i="8"/>
  <c r="J21" i="2"/>
  <c r="AL6" i="16"/>
  <c r="K26" i="1"/>
  <c r="J53" i="8"/>
  <c r="K21" i="5"/>
  <c r="B16" i="16"/>
  <c r="K22" i="6"/>
  <c r="L88" i="1"/>
  <c r="K42" i="7"/>
  <c r="H55" i="8"/>
  <c r="I24" i="6"/>
  <c r="I55" i="8"/>
  <c r="K43"/>
  <c r="L99" i="1"/>
  <c r="AP18" i="16"/>
  <c r="L210" i="15"/>
  <c r="A234"/>
  <c r="K52" i="1"/>
  <c r="J31" i="4"/>
  <c r="J20"/>
  <c r="AV10" i="16"/>
  <c r="I19" i="4"/>
  <c r="B132" i="8"/>
  <c r="B36" i="5"/>
  <c r="D62" i="1"/>
  <c r="D44" i="3"/>
  <c r="D63" i="1"/>
  <c r="D64"/>
  <c r="D8" i="4"/>
  <c r="D65" i="1"/>
  <c r="C1" i="15"/>
  <c r="D9" i="10"/>
  <c r="D10" i="3"/>
  <c r="B196" i="8"/>
  <c r="B161" i="11"/>
  <c r="B197"/>
  <c r="C29" i="12"/>
  <c r="C17" i="8"/>
  <c r="B78" i="15"/>
  <c r="E63"/>
  <c r="C185" i="8"/>
  <c r="C123" i="11"/>
  <c r="C121"/>
  <c r="C122"/>
  <c r="B104" i="15"/>
  <c r="B93"/>
  <c r="C12" i="7"/>
  <c r="A165" i="15"/>
  <c r="B81" i="12"/>
  <c r="C152" i="15"/>
  <c r="L63"/>
  <c r="C26" i="8"/>
  <c r="B86" i="15"/>
  <c r="I63"/>
  <c r="C35" i="12"/>
  <c r="C23" i="8"/>
  <c r="B83" i="15"/>
  <c r="B156" i="8"/>
  <c r="B81" i="7"/>
  <c r="B74" i="12" s="1"/>
  <c r="A57" i="15"/>
  <c r="B27" i="7"/>
  <c r="D70" i="1"/>
  <c r="D9" i="4"/>
  <c r="D71" i="1"/>
  <c r="D45" i="3"/>
  <c r="D68" i="1"/>
  <c r="D69"/>
  <c r="C2" i="15"/>
  <c r="D10" i="10"/>
  <c r="D11" i="3"/>
  <c r="C181" i="8"/>
  <c r="A196" i="15"/>
  <c r="B107" i="7"/>
  <c r="B50" i="5"/>
  <c r="B174" i="8"/>
  <c r="B149"/>
  <c r="B75" i="7"/>
  <c r="B68" i="12" s="1"/>
  <c r="B135" i="8"/>
  <c r="B77" i="15"/>
  <c r="B202" i="8"/>
  <c r="B187" i="11"/>
  <c r="D50" i="3"/>
  <c r="H181" i="15"/>
  <c r="A200"/>
  <c r="B215" i="11"/>
  <c r="B155" i="8"/>
  <c r="C66" s="1"/>
  <c r="C92" s="1"/>
  <c r="B80" i="7"/>
  <c r="B73" i="12" s="1"/>
  <c r="C97" i="8"/>
  <c r="K63" i="15"/>
  <c r="C25" i="8"/>
  <c r="B85" i="15"/>
  <c r="B84"/>
  <c r="J63"/>
  <c r="C24" i="8"/>
  <c r="B13" i="5"/>
  <c r="A118" i="15"/>
  <c r="B33" i="8"/>
  <c r="B28"/>
  <c r="A52" i="15"/>
  <c r="B21" i="7"/>
  <c r="C29" i="8"/>
  <c r="B91" i="15"/>
  <c r="C10" i="6"/>
  <c r="A93" i="15"/>
  <c r="C116" i="11"/>
  <c r="C118"/>
  <c r="C117"/>
  <c r="C11" i="7"/>
  <c r="A204" i="15"/>
  <c r="K181"/>
  <c r="D51" i="3"/>
  <c r="C20" i="15" s="1"/>
  <c r="A203"/>
  <c r="J181"/>
  <c r="A138"/>
  <c r="E122"/>
  <c r="B91" i="7"/>
  <c r="B160" i="8"/>
  <c r="A198" i="15"/>
  <c r="F181"/>
  <c r="B216" i="11"/>
  <c r="B150" i="8"/>
  <c r="C67" s="1"/>
  <c r="C93" s="1"/>
  <c r="B76" i="7"/>
  <c r="B69" i="12" s="1"/>
  <c r="B136" i="8"/>
  <c r="G63" i="15"/>
  <c r="C19" i="8"/>
  <c r="B80" i="15"/>
  <c r="H63"/>
  <c r="C20" i="8"/>
  <c r="B81" i="15"/>
  <c r="C9"/>
  <c r="D35" i="3"/>
  <c r="B152" i="15"/>
  <c r="A164"/>
  <c r="B80" i="12"/>
  <c r="B214" i="11"/>
  <c r="A143" i="15"/>
  <c r="I122"/>
  <c r="B96" i="7"/>
  <c r="F63" i="15"/>
  <c r="C18" i="8"/>
  <c r="B79" i="15"/>
  <c r="B157" i="8"/>
  <c r="B82" i="7"/>
  <c r="B75" i="12" s="1"/>
  <c r="C93" i="15"/>
  <c r="C126" i="11"/>
  <c r="C127"/>
  <c r="C128"/>
  <c r="C31" i="8"/>
  <c r="B105" i="15"/>
  <c r="C13" i="7"/>
  <c r="B151" i="8"/>
  <c r="B77" i="7"/>
  <c r="B70" i="12" s="1"/>
  <c r="B137" i="8"/>
  <c r="C177"/>
  <c r="D152" i="15"/>
  <c r="A166"/>
  <c r="B82" i="12"/>
  <c r="C133" i="11"/>
  <c r="C131"/>
  <c r="C132"/>
  <c r="B106" i="15"/>
  <c r="D93"/>
  <c r="C32" i="8"/>
  <c r="C14" i="7"/>
  <c r="D30" i="3"/>
  <c r="C10" i="15" s="1"/>
  <c r="C65" i="8"/>
  <c r="C77" s="1"/>
  <c r="B45" i="6"/>
  <c r="N27" i="1" l="1"/>
  <c r="L22" i="2"/>
  <c r="B7" i="16"/>
  <c r="M27" i="1"/>
  <c r="C68" i="8"/>
  <c r="C94" s="1"/>
  <c r="K27" i="2"/>
  <c r="H14" i="15"/>
  <c r="M22" i="2"/>
  <c r="K20" i="4"/>
  <c r="AX10" i="16"/>
  <c r="L52" i="1"/>
  <c r="K31" i="4"/>
  <c r="L43" i="8"/>
  <c r="N99" i="1"/>
  <c r="AR18" i="16"/>
  <c r="M99" i="1"/>
  <c r="L21" i="5"/>
  <c r="L42" i="7"/>
  <c r="N88" i="1"/>
  <c r="L22" i="6"/>
  <c r="D16" i="16"/>
  <c r="M21" i="5"/>
  <c r="L26" i="1"/>
  <c r="K21" i="2"/>
  <c r="AN6" i="16"/>
  <c r="G13" i="15"/>
  <c r="J26" i="2"/>
  <c r="O47" i="1"/>
  <c r="O38" i="4" s="1"/>
  <c r="P44" i="1"/>
  <c r="BL8" i="16"/>
  <c r="O18" i="4"/>
  <c r="O35"/>
  <c r="O41" i="8"/>
  <c r="L116" i="7"/>
  <c r="N94" i="1"/>
  <c r="L57" i="5"/>
  <c r="L15" i="12"/>
  <c r="AJ17" i="16"/>
  <c r="L92" i="1"/>
  <c r="K49" i="5"/>
  <c r="K13" i="12"/>
  <c r="AX16" i="16"/>
  <c r="K108" i="7"/>
  <c r="C73" i="8"/>
  <c r="C99" s="1"/>
  <c r="C60"/>
  <c r="J24" i="6"/>
  <c r="J55" i="8" s="1"/>
  <c r="M42" i="7"/>
  <c r="M22" i="5"/>
  <c r="K44" i="8"/>
  <c r="J21" i="4"/>
  <c r="M88" i="1"/>
  <c r="K53" i="8"/>
  <c r="L89" i="1"/>
  <c r="K43" i="7"/>
  <c r="K22" i="5"/>
  <c r="Z16" i="16"/>
  <c r="K23" i="6"/>
  <c r="K54" i="8" s="1"/>
  <c r="N93" i="1"/>
  <c r="L112" i="7"/>
  <c r="L14" i="12"/>
  <c r="L53" i="5"/>
  <c r="L17" i="16"/>
  <c r="T18"/>
  <c r="L100" i="1"/>
  <c r="M100" s="1"/>
  <c r="N98"/>
  <c r="L42" i="8"/>
  <c r="M98" i="1"/>
  <c r="J32" i="4"/>
  <c r="K19"/>
  <c r="K21" s="1"/>
  <c r="Z10" i="16"/>
  <c r="K53" i="1"/>
  <c r="K32" i="4" s="1"/>
  <c r="L51" i="1"/>
  <c r="K30" i="4"/>
  <c r="B51" i="6"/>
  <c r="C72" i="8"/>
  <c r="C98" s="1"/>
  <c r="M43"/>
  <c r="C48" i="11"/>
  <c r="C46"/>
  <c r="C47"/>
  <c r="C54" i="7"/>
  <c r="C52" i="12" s="1"/>
  <c r="C32" i="7"/>
  <c r="C129" i="11"/>
  <c r="D76" i="1"/>
  <c r="D77"/>
  <c r="D10" i="4"/>
  <c r="D46" i="3"/>
  <c r="D74" i="1"/>
  <c r="D75"/>
  <c r="C3" i="15"/>
  <c r="D11" i="10"/>
  <c r="D12" i="3"/>
  <c r="C51" i="11"/>
  <c r="C52"/>
  <c r="C53"/>
  <c r="C55" i="7"/>
  <c r="C53" i="12" s="1"/>
  <c r="C134" i="11"/>
  <c r="A141" i="15"/>
  <c r="H122"/>
  <c r="B94" i="7"/>
  <c r="B163" i="8"/>
  <c r="C74"/>
  <c r="C100" s="1"/>
  <c r="C31" i="7"/>
  <c r="H93" i="15"/>
  <c r="C157" i="11"/>
  <c r="C158"/>
  <c r="B111" i="15"/>
  <c r="C159" i="11"/>
  <c r="C20" i="7"/>
  <c r="C152" i="11"/>
  <c r="C153"/>
  <c r="B110" i="15"/>
  <c r="G93"/>
  <c r="C154" i="11"/>
  <c r="C19" i="7"/>
  <c r="C137" i="11"/>
  <c r="B107" i="15"/>
  <c r="C15" i="8"/>
  <c r="C10" i="5"/>
  <c r="C180" i="11"/>
  <c r="B115" i="15"/>
  <c r="K93"/>
  <c r="C178" i="11"/>
  <c r="C179"/>
  <c r="C25" i="7"/>
  <c r="B191" i="11"/>
  <c r="C69"/>
  <c r="C67"/>
  <c r="C68"/>
  <c r="C58" i="7"/>
  <c r="C56" i="12" s="1"/>
  <c r="E11" i="3"/>
  <c r="BD12" i="16"/>
  <c r="D26" i="12"/>
  <c r="E69" i="1"/>
  <c r="C26" i="15"/>
  <c r="D66" i="6"/>
  <c r="E14" i="12" s="1"/>
  <c r="E45" i="3"/>
  <c r="E93" i="1"/>
  <c r="E53" i="5"/>
  <c r="I93" i="15"/>
  <c r="C170" i="11"/>
  <c r="C169"/>
  <c r="C168"/>
  <c r="C12" i="6"/>
  <c r="B113" i="15"/>
  <c r="C23" i="7"/>
  <c r="C124" i="11"/>
  <c r="E93" i="15"/>
  <c r="C142" i="11"/>
  <c r="C143"/>
  <c r="B108" i="15"/>
  <c r="C144" i="11"/>
  <c r="C11" i="6"/>
  <c r="C17" i="7"/>
  <c r="B165" i="11"/>
  <c r="B192"/>
  <c r="H12" i="16"/>
  <c r="D22" i="12"/>
  <c r="E65" i="1"/>
  <c r="X11" i="16"/>
  <c r="D20" i="12"/>
  <c r="E63" i="1"/>
  <c r="B40" i="5"/>
  <c r="A172" i="15" s="1"/>
  <c r="A142"/>
  <c r="B152" i="8"/>
  <c r="B114" i="15"/>
  <c r="C173" i="11"/>
  <c r="C174"/>
  <c r="C175"/>
  <c r="J93" i="15"/>
  <c r="C24" i="7"/>
  <c r="C64" i="11"/>
  <c r="C62"/>
  <c r="C35" i="6"/>
  <c r="C63" i="11"/>
  <c r="C57" i="7"/>
  <c r="C55" i="12" s="1"/>
  <c r="C19" i="15"/>
  <c r="C86" i="8"/>
  <c r="C78"/>
  <c r="D25" i="12"/>
  <c r="D72" i="1"/>
  <c r="E72" s="1"/>
  <c r="AF12" i="16"/>
  <c r="E68" i="1"/>
  <c r="P13" i="16"/>
  <c r="D27" i="12"/>
  <c r="E70" i="1"/>
  <c r="C239" i="15"/>
  <c r="D12" i="10"/>
  <c r="E9"/>
  <c r="D36" i="3"/>
  <c r="C41" i="11"/>
  <c r="C43"/>
  <c r="C42"/>
  <c r="C53" i="7"/>
  <c r="C51" i="12" s="1"/>
  <c r="B109" i="7"/>
  <c r="B33" i="15"/>
  <c r="B44"/>
  <c r="F27" i="3"/>
  <c r="D13"/>
  <c r="E13" s="1"/>
  <c r="F28"/>
  <c r="E10"/>
  <c r="AV11" i="16"/>
  <c r="D21" i="12"/>
  <c r="E64" i="1"/>
  <c r="BL10" i="16"/>
  <c r="D19" i="12"/>
  <c r="D66" i="1"/>
  <c r="E66" s="1"/>
  <c r="E62"/>
  <c r="C12" i="11"/>
  <c r="C10"/>
  <c r="C11"/>
  <c r="C47" i="7"/>
  <c r="C45" i="12" s="1"/>
  <c r="C29" i="6"/>
  <c r="C75" i="8" s="1"/>
  <c r="C91"/>
  <c r="C28" i="6"/>
  <c r="C69" i="8" s="1"/>
  <c r="B35" i="5"/>
  <c r="B126" i="8"/>
  <c r="B47" i="6"/>
  <c r="D33" i="15"/>
  <c r="B46"/>
  <c r="A146"/>
  <c r="L122"/>
  <c r="B99" i="7"/>
  <c r="I152" i="15"/>
  <c r="B89" i="12"/>
  <c r="A173" i="15"/>
  <c r="C73" i="11"/>
  <c r="C72"/>
  <c r="C74"/>
  <c r="C59" i="7"/>
  <c r="C57" i="12" s="1"/>
  <c r="A168" i="15"/>
  <c r="E152"/>
  <c r="B84" i="12"/>
  <c r="A33" i="15"/>
  <c r="B31"/>
  <c r="C119" i="11"/>
  <c r="C194"/>
  <c r="C136"/>
  <c r="C29" i="7"/>
  <c r="C33" i="15"/>
  <c r="B45"/>
  <c r="C206" i="11"/>
  <c r="F93" i="15"/>
  <c r="C149" i="11"/>
  <c r="C147"/>
  <c r="C199" s="1"/>
  <c r="C148"/>
  <c r="B109" i="15"/>
  <c r="C18" i="7"/>
  <c r="G122" i="15"/>
  <c r="A140"/>
  <c r="B93" i="7"/>
  <c r="B162" i="8"/>
  <c r="C61"/>
  <c r="C196" i="11"/>
  <c r="C138"/>
  <c r="B33" i="7"/>
  <c r="A58" i="15"/>
  <c r="B28" i="7"/>
  <c r="A144" i="15"/>
  <c r="B97" i="7"/>
  <c r="J122" i="15"/>
  <c r="B106" i="12"/>
  <c r="A231" i="15"/>
  <c r="I210"/>
  <c r="B69" i="6"/>
  <c r="B92" i="7"/>
  <c r="F122" i="15"/>
  <c r="A139"/>
  <c r="B161" i="8"/>
  <c r="C240" i="15"/>
  <c r="E10" i="10"/>
  <c r="AN13" i="16"/>
  <c r="D28" i="12"/>
  <c r="E71" i="1"/>
  <c r="K122" i="15"/>
  <c r="A145"/>
  <c r="B98" i="7"/>
  <c r="B87" i="15"/>
  <c r="C185" i="11"/>
  <c r="C211" s="1"/>
  <c r="C184"/>
  <c r="C183"/>
  <c r="B116" i="15"/>
  <c r="L93"/>
  <c r="C26" i="7"/>
  <c r="B82" i="15"/>
  <c r="A226"/>
  <c r="E210"/>
  <c r="B65" i="6"/>
  <c r="B101" i="12"/>
  <c r="B208" i="8"/>
  <c r="D47" i="3"/>
  <c r="D62" i="6"/>
  <c r="C25" i="15"/>
  <c r="E13" i="12"/>
  <c r="E44" i="3"/>
  <c r="E49" i="5"/>
  <c r="C62" i="8"/>
  <c r="B52" i="6"/>
  <c r="B53" s="1"/>
  <c r="D52" i="3"/>
  <c r="C21" i="15" s="1"/>
  <c r="C30" i="8"/>
  <c r="O27" i="1" l="1"/>
  <c r="D7" i="16"/>
  <c r="N22" i="2"/>
  <c r="I14" i="15"/>
  <c r="L27" i="2"/>
  <c r="M27" s="1"/>
  <c r="C13" i="6"/>
  <c r="K24"/>
  <c r="K55" i="8" s="1"/>
  <c r="O98" i="1"/>
  <c r="V18" i="16"/>
  <c r="N42" i="8"/>
  <c r="N100" i="1"/>
  <c r="L22" i="5"/>
  <c r="AB16" i="16"/>
  <c r="N89" i="1"/>
  <c r="L43" i="7"/>
  <c r="L23" i="6"/>
  <c r="M89" i="1"/>
  <c r="L108" i="7"/>
  <c r="N92" i="1"/>
  <c r="L49" i="5"/>
  <c r="L13" i="12"/>
  <c r="AZ16" i="16"/>
  <c r="O94" i="1"/>
  <c r="N57" i="5"/>
  <c r="N15" i="12"/>
  <c r="AL17" i="16"/>
  <c r="N116" i="7"/>
  <c r="P47" i="1"/>
  <c r="P35" i="4"/>
  <c r="P41" i="8"/>
  <c r="Q44" i="1"/>
  <c r="Q35" i="4"/>
  <c r="B9" i="16"/>
  <c r="P18" i="4"/>
  <c r="Q18" s="1"/>
  <c r="L21" i="2"/>
  <c r="M26" i="1"/>
  <c r="AP6" i="16"/>
  <c r="N26" i="1"/>
  <c r="O88"/>
  <c r="N42" i="7"/>
  <c r="N21" i="5"/>
  <c r="F16" i="16"/>
  <c r="N22" i="6"/>
  <c r="N52" i="1"/>
  <c r="AZ10" i="16"/>
  <c r="L20" i="4"/>
  <c r="M20" s="1"/>
  <c r="L31"/>
  <c r="M31"/>
  <c r="M52" i="1"/>
  <c r="C204" i="11"/>
  <c r="C210"/>
  <c r="M43" i="7"/>
  <c r="L30" i="4"/>
  <c r="AB10" i="16"/>
  <c r="N51" i="1"/>
  <c r="L19" i="4"/>
  <c r="L53" i="1"/>
  <c r="M42" i="8"/>
  <c r="L44"/>
  <c r="M44" s="1"/>
  <c r="N53" i="5"/>
  <c r="N17" i="16"/>
  <c r="O93" i="1"/>
  <c r="N112" i="7"/>
  <c r="N14" i="12"/>
  <c r="H13" i="15"/>
  <c r="K26" i="2"/>
  <c r="M21"/>
  <c r="M53" i="8"/>
  <c r="L24" i="6"/>
  <c r="M22"/>
  <c r="L53" i="8"/>
  <c r="O99" i="1"/>
  <c r="AT18" i="16"/>
  <c r="N43" i="8"/>
  <c r="N44" s="1"/>
  <c r="M51" i="1"/>
  <c r="M30" i="4"/>
  <c r="B118" i="15"/>
  <c r="C28" i="8"/>
  <c r="C33"/>
  <c r="C13" i="5"/>
  <c r="B159" i="8"/>
  <c r="A148" i="15"/>
  <c r="B164" i="8"/>
  <c r="B176"/>
  <c r="B67" i="6"/>
  <c r="A230" i="15"/>
  <c r="B200" i="8"/>
  <c r="B52" i="5"/>
  <c r="B73" i="6"/>
  <c r="C80" i="8"/>
  <c r="C88"/>
  <c r="B56" i="15"/>
  <c r="L33"/>
  <c r="B91" i="12"/>
  <c r="K152" i="15"/>
  <c r="A175"/>
  <c r="B180" i="8"/>
  <c r="B71" i="6"/>
  <c r="B56" i="5"/>
  <c r="A235" i="15"/>
  <c r="B206" i="8"/>
  <c r="J152" i="15"/>
  <c r="A174"/>
  <c r="B90" i="12"/>
  <c r="F152" i="15"/>
  <c r="A169"/>
  <c r="B85" i="12"/>
  <c r="C135" i="11"/>
  <c r="B133" i="8"/>
  <c r="B138"/>
  <c r="C38" i="11"/>
  <c r="C37"/>
  <c r="C36"/>
  <c r="C122" i="8"/>
  <c r="C34" i="6"/>
  <c r="C52" i="7"/>
  <c r="C50" i="12" s="1"/>
  <c r="C64" i="15"/>
  <c r="D13" i="8"/>
  <c r="C75" i="15"/>
  <c r="E21" i="12"/>
  <c r="I27" i="3"/>
  <c r="D7" i="15"/>
  <c r="F33" i="3"/>
  <c r="F50" s="1"/>
  <c r="D11" i="4"/>
  <c r="C4" i="15"/>
  <c r="D17" i="8"/>
  <c r="C78" i="15"/>
  <c r="E64"/>
  <c r="D29" i="12"/>
  <c r="E25"/>
  <c r="C101" i="8"/>
  <c r="C27" i="5"/>
  <c r="C176" i="11"/>
  <c r="B213"/>
  <c r="B217"/>
  <c r="B48" i="15"/>
  <c r="E33"/>
  <c r="C189" i="11"/>
  <c r="C15" i="7"/>
  <c r="B47" i="15"/>
  <c r="H152"/>
  <c r="A171"/>
  <c r="B87" i="12"/>
  <c r="C54" i="11"/>
  <c r="AV14" i="16"/>
  <c r="D33" i="12"/>
  <c r="E76" i="1"/>
  <c r="C130" i="8"/>
  <c r="F29" i="3"/>
  <c r="F30" s="1"/>
  <c r="C123" i="8"/>
  <c r="D53" i="3"/>
  <c r="C22" i="15" s="1"/>
  <c r="C129" i="8"/>
  <c r="C90" i="11"/>
  <c r="C44"/>
  <c r="C80" i="15"/>
  <c r="G64"/>
  <c r="D19" i="8"/>
  <c r="E27" i="12"/>
  <c r="J33" i="15"/>
  <c r="B54"/>
  <c r="B64"/>
  <c r="D12" i="8"/>
  <c r="C74" i="15"/>
  <c r="E20" i="12"/>
  <c r="C164" i="11"/>
  <c r="I33" i="15"/>
  <c r="B53"/>
  <c r="C171" i="11"/>
  <c r="C188"/>
  <c r="D177" i="8"/>
  <c r="E66" i="6"/>
  <c r="E177" i="8"/>
  <c r="B55" i="15"/>
  <c r="K33"/>
  <c r="G33"/>
  <c r="B50"/>
  <c r="C160" i="11"/>
  <c r="C79"/>
  <c r="C131" i="8"/>
  <c r="C77" i="11"/>
  <c r="C78"/>
  <c r="C60" i="7"/>
  <c r="C58" i="12" s="1"/>
  <c r="H15" i="16"/>
  <c r="D34" i="12"/>
  <c r="E77" i="1"/>
  <c r="C49" i="11"/>
  <c r="C128" i="8"/>
  <c r="C209" i="11"/>
  <c r="C205"/>
  <c r="C125" i="8"/>
  <c r="C15" i="11"/>
  <c r="C104" i="8"/>
  <c r="C17" i="11"/>
  <c r="C16"/>
  <c r="C48" i="7"/>
  <c r="C46" i="12" s="1"/>
  <c r="C84" i="11"/>
  <c r="C76" i="15"/>
  <c r="D64"/>
  <c r="D14" i="8"/>
  <c r="E22" i="12"/>
  <c r="B112" i="15"/>
  <c r="C21" i="8"/>
  <c r="C11" i="5"/>
  <c r="C162" i="11"/>
  <c r="C145"/>
  <c r="B117" i="15"/>
  <c r="C27" i="8"/>
  <c r="C12" i="5"/>
  <c r="D18" i="8"/>
  <c r="C79" i="15"/>
  <c r="F64"/>
  <c r="E26" i="12"/>
  <c r="C70" i="11"/>
  <c r="C181"/>
  <c r="B51" i="15"/>
  <c r="H33"/>
  <c r="C241"/>
  <c r="E11" i="10"/>
  <c r="D78" i="1"/>
  <c r="E78" s="1"/>
  <c r="D31" i="12"/>
  <c r="BL13" i="16"/>
  <c r="E74" i="1"/>
  <c r="C30" i="7"/>
  <c r="C28" i="15"/>
  <c r="E47" i="3"/>
  <c r="D173" i="8"/>
  <c r="E173"/>
  <c r="E62" i="6"/>
  <c r="C186" i="11"/>
  <c r="C81" i="15"/>
  <c r="H64"/>
  <c r="D20" i="8"/>
  <c r="E28" i="12"/>
  <c r="A170" i="15"/>
  <c r="B86" i="12"/>
  <c r="G152" i="15"/>
  <c r="C214" i="11"/>
  <c r="C75"/>
  <c r="A176" i="15"/>
  <c r="B92" i="12"/>
  <c r="L152" i="15"/>
  <c r="C13" i="11"/>
  <c r="C88"/>
  <c r="D8" i="15"/>
  <c r="I28" i="3"/>
  <c r="F34"/>
  <c r="C242" i="15"/>
  <c r="E12" i="10"/>
  <c r="B41" i="5"/>
  <c r="A177" i="15" s="1"/>
  <c r="A147"/>
  <c r="B158" i="8"/>
  <c r="A197" i="15"/>
  <c r="E181"/>
  <c r="A202"/>
  <c r="I181"/>
  <c r="C87" i="8"/>
  <c r="C79"/>
  <c r="B49" i="15"/>
  <c r="F33"/>
  <c r="C150" i="11"/>
  <c r="C89"/>
  <c r="D23" i="12"/>
  <c r="D11" i="8"/>
  <c r="A64" i="15"/>
  <c r="C61"/>
  <c r="E19" i="12"/>
  <c r="C65" i="11"/>
  <c r="C82"/>
  <c r="C163"/>
  <c r="C202"/>
  <c r="C190"/>
  <c r="C155"/>
  <c r="E12" i="3"/>
  <c r="X14" i="16"/>
  <c r="D32" i="12"/>
  <c r="E75" i="1"/>
  <c r="D70" i="6"/>
  <c r="D74" s="1"/>
  <c r="C27" i="15"/>
  <c r="E116" i="7"/>
  <c r="E57" i="5"/>
  <c r="E46" i="3"/>
  <c r="E94" i="1"/>
  <c r="E15" i="12"/>
  <c r="C27" i="6"/>
  <c r="E92" i="1"/>
  <c r="E108" i="7"/>
  <c r="C201" i="11"/>
  <c r="C103" i="8"/>
  <c r="C200" i="11"/>
  <c r="E112" i="7"/>
  <c r="C195" i="11"/>
  <c r="C124" i="8"/>
  <c r="N27" i="2" l="1"/>
  <c r="J14" i="15"/>
  <c r="P27" i="1"/>
  <c r="F7" i="16"/>
  <c r="O22" i="2"/>
  <c r="M24" i="6"/>
  <c r="L55" i="8"/>
  <c r="M55"/>
  <c r="L32" i="4"/>
  <c r="M32"/>
  <c r="N30"/>
  <c r="AD10" i="16"/>
  <c r="O51" i="1"/>
  <c r="N19" i="4"/>
  <c r="N53" i="1"/>
  <c r="N20" i="4"/>
  <c r="BB10" i="16"/>
  <c r="O52" i="1"/>
  <c r="N31" i="4"/>
  <c r="O21" i="5"/>
  <c r="H16" i="16"/>
  <c r="O22" i="6"/>
  <c r="P88" i="1"/>
  <c r="O42" i="7"/>
  <c r="L26" i="2"/>
  <c r="M26" s="1"/>
  <c r="I13" i="15"/>
  <c r="O116" i="7"/>
  <c r="P94" i="1"/>
  <c r="O57" i="5"/>
  <c r="O15" i="12"/>
  <c r="AN17" i="16"/>
  <c r="O92" i="1"/>
  <c r="N49" i="5"/>
  <c r="N13" i="12"/>
  <c r="BB16" i="16"/>
  <c r="N108" i="7"/>
  <c r="O100" i="1"/>
  <c r="P98"/>
  <c r="X18" i="16"/>
  <c r="O42" i="8"/>
  <c r="M53" i="1"/>
  <c r="O43" i="8"/>
  <c r="P99" i="1"/>
  <c r="Q99" s="1"/>
  <c r="AV18" i="16"/>
  <c r="P93" i="1"/>
  <c r="O112" i="7"/>
  <c r="O14" i="12"/>
  <c r="O53" i="5"/>
  <c r="P17" i="16"/>
  <c r="M19" i="4"/>
  <c r="L21"/>
  <c r="M21" s="1"/>
  <c r="N53" i="8"/>
  <c r="O26" i="1"/>
  <c r="N21" i="2"/>
  <c r="AR6" i="16"/>
  <c r="Q41" i="8"/>
  <c r="Q47" i="1"/>
  <c r="Q38" i="4"/>
  <c r="P38"/>
  <c r="L54" i="8"/>
  <c r="M23" i="6"/>
  <c r="M54" i="8"/>
  <c r="N22" i="5"/>
  <c r="AD16" i="16"/>
  <c r="O89" i="1"/>
  <c r="N43" i="7"/>
  <c r="N23" i="6"/>
  <c r="N54" i="8" s="1"/>
  <c r="D19" i="15"/>
  <c r="I50" i="3"/>
  <c r="D10" i="15"/>
  <c r="I30" i="3"/>
  <c r="C63" i="8"/>
  <c r="C30" i="6"/>
  <c r="C116" i="8"/>
  <c r="C84" i="15"/>
  <c r="J64"/>
  <c r="D24" i="8"/>
  <c r="E32" i="12"/>
  <c r="F70" i="1"/>
  <c r="D2" i="15"/>
  <c r="F71" i="1"/>
  <c r="I9" i="4"/>
  <c r="F10" i="10"/>
  <c r="D240" i="15" s="1"/>
  <c r="F68" i="1"/>
  <c r="I34" i="3"/>
  <c r="F11"/>
  <c r="F69" i="1"/>
  <c r="F45" i="3"/>
  <c r="F9" i="4"/>
  <c r="C204" i="8"/>
  <c r="B57" i="15"/>
  <c r="C27" i="7"/>
  <c r="C161" i="11"/>
  <c r="B52" i="15"/>
  <c r="C21" i="7"/>
  <c r="C106" i="15"/>
  <c r="D94"/>
  <c r="D133" i="11"/>
  <c r="D132"/>
  <c r="D131"/>
  <c r="D14" i="7"/>
  <c r="E14" i="8"/>
  <c r="C95" i="11"/>
  <c r="C157" i="8"/>
  <c r="C82" i="7"/>
  <c r="C75" i="12" s="1"/>
  <c r="C149" i="8"/>
  <c r="C75" i="7"/>
  <c r="C68" i="12" s="1"/>
  <c r="C82" i="15"/>
  <c r="E29" i="12"/>
  <c r="C95" i="8"/>
  <c r="C26" i="5"/>
  <c r="C58" i="11"/>
  <c r="C139"/>
  <c r="B207" i="8"/>
  <c r="A236" i="15"/>
  <c r="B212" i="8"/>
  <c r="B184"/>
  <c r="C77" i="15"/>
  <c r="E23" i="12"/>
  <c r="C190" i="8"/>
  <c r="H94" i="15"/>
  <c r="D158" i="11"/>
  <c r="E158" s="1"/>
  <c r="D159"/>
  <c r="E159" s="1"/>
  <c r="C111" i="15"/>
  <c r="D157" i="11"/>
  <c r="D20" i="7"/>
  <c r="E20" i="8"/>
  <c r="C151"/>
  <c r="C77" i="7"/>
  <c r="C70" i="12" s="1"/>
  <c r="C86" i="15"/>
  <c r="L64"/>
  <c r="D26" i="8"/>
  <c r="E34" i="12"/>
  <c r="C80" i="11"/>
  <c r="C187"/>
  <c r="C192" s="1"/>
  <c r="D122"/>
  <c r="D30" i="8"/>
  <c r="B94" i="15"/>
  <c r="C104"/>
  <c r="D123" i="11"/>
  <c r="D121"/>
  <c r="D12" i="7"/>
  <c r="E12" i="8"/>
  <c r="D144" i="11"/>
  <c r="D143"/>
  <c r="D11" i="6"/>
  <c r="C108" i="15"/>
  <c r="E94"/>
  <c r="D142" i="11"/>
  <c r="D17" i="7"/>
  <c r="E17" i="8"/>
  <c r="C57" i="11"/>
  <c r="B178" i="8"/>
  <c r="B75" i="6"/>
  <c r="C33" i="7"/>
  <c r="C28"/>
  <c r="B58" i="15"/>
  <c r="C117" i="8"/>
  <c r="D117" i="11"/>
  <c r="D118"/>
  <c r="A94" i="15"/>
  <c r="D10" i="6"/>
  <c r="C91" i="15"/>
  <c r="D116" i="11"/>
  <c r="D11" i="7"/>
  <c r="E11" i="8"/>
  <c r="D185"/>
  <c r="E74" i="6"/>
  <c r="E185" i="8"/>
  <c r="C94" i="11"/>
  <c r="C93"/>
  <c r="C18"/>
  <c r="C154" i="8"/>
  <c r="C46" i="6"/>
  <c r="C79" i="7"/>
  <c r="C72" i="12" s="1"/>
  <c r="C156" i="8"/>
  <c r="C81" i="7"/>
  <c r="C74" i="12" s="1"/>
  <c r="D25" i="8"/>
  <c r="C85" i="15"/>
  <c r="K64"/>
  <c r="E33" i="12"/>
  <c r="F64" i="1"/>
  <c r="I33" i="3"/>
  <c r="F8" i="4"/>
  <c r="F65" i="1"/>
  <c r="F44" i="3"/>
  <c r="D1" i="15"/>
  <c r="F62" i="1"/>
  <c r="I8" i="4"/>
  <c r="F10" i="3"/>
  <c r="F63" i="1"/>
  <c r="F9" i="10"/>
  <c r="C39" i="11"/>
  <c r="C56"/>
  <c r="B182" i="8"/>
  <c r="C27" i="11"/>
  <c r="C106" i="8"/>
  <c r="C119"/>
  <c r="C26" i="11"/>
  <c r="C25"/>
  <c r="C50" i="7"/>
  <c r="C48" i="12" s="1"/>
  <c r="C150" i="8"/>
  <c r="C76" i="7"/>
  <c r="C69" i="12" s="1"/>
  <c r="D181" i="8"/>
  <c r="E181"/>
  <c r="E70" i="6"/>
  <c r="C81" i="11"/>
  <c r="C202" i="8"/>
  <c r="C22" i="11"/>
  <c r="C21"/>
  <c r="C105" i="8"/>
  <c r="C118"/>
  <c r="C20" i="11"/>
  <c r="C49" i="7"/>
  <c r="C47" i="12" s="1"/>
  <c r="D35"/>
  <c r="D23" i="8"/>
  <c r="D29" s="1"/>
  <c r="C83" i="15"/>
  <c r="I64"/>
  <c r="E31" i="12"/>
  <c r="C203" i="8"/>
  <c r="C109" i="15"/>
  <c r="F94"/>
  <c r="D149" i="11"/>
  <c r="E149" s="1"/>
  <c r="D148"/>
  <c r="E148" s="1"/>
  <c r="D147"/>
  <c r="D18" i="7"/>
  <c r="E18" i="8"/>
  <c r="C198"/>
  <c r="C110" i="15"/>
  <c r="D153" i="11"/>
  <c r="E153" s="1"/>
  <c r="D154"/>
  <c r="E154" s="1"/>
  <c r="G94" i="15"/>
  <c r="D152" i="11"/>
  <c r="D19" i="7"/>
  <c r="E19" i="8"/>
  <c r="C197"/>
  <c r="C155"/>
  <c r="C80" i="7"/>
  <c r="C73" i="12" s="1"/>
  <c r="I29" i="3"/>
  <c r="D9" i="15"/>
  <c r="F35" i="3"/>
  <c r="F52" s="1"/>
  <c r="C199" i="8"/>
  <c r="D127" i="11"/>
  <c r="D128"/>
  <c r="C105" i="15"/>
  <c r="C94"/>
  <c r="D31" i="8"/>
  <c r="D126" i="11"/>
  <c r="D13" i="7"/>
  <c r="E13" i="8"/>
  <c r="C148"/>
  <c r="C45" i="6"/>
  <c r="C74" i="7"/>
  <c r="C67" i="12" s="1"/>
  <c r="B115" i="7"/>
  <c r="B58" i="5"/>
  <c r="A206" i="15"/>
  <c r="B111" i="7"/>
  <c r="B54" i="5"/>
  <c r="A201" i="15"/>
  <c r="C207" i="11"/>
  <c r="C212"/>
  <c r="C83"/>
  <c r="F51" i="3"/>
  <c r="C216" i="11"/>
  <c r="C215"/>
  <c r="C197"/>
  <c r="C33" i="6"/>
  <c r="O27" i="2" l="1"/>
  <c r="K14" i="15"/>
  <c r="H7" i="16"/>
  <c r="P22" i="2"/>
  <c r="Q27" i="1"/>
  <c r="N24" i="6"/>
  <c r="N55" i="8" s="1"/>
  <c r="O44"/>
  <c r="P89" i="1"/>
  <c r="O43" i="7"/>
  <c r="O22" i="5"/>
  <c r="AF16" i="16"/>
  <c r="O23" i="6"/>
  <c r="O54" i="8" s="1"/>
  <c r="P26" i="1"/>
  <c r="O21" i="2"/>
  <c r="AT6" i="16"/>
  <c r="P21" i="5"/>
  <c r="P42" i="7"/>
  <c r="P22" i="6"/>
  <c r="J16" i="16"/>
  <c r="Q42" i="7"/>
  <c r="Q88" i="1"/>
  <c r="Q21" i="5"/>
  <c r="P52" i="1"/>
  <c r="O31" i="4"/>
  <c r="BD10" i="16"/>
  <c r="O20" i="4"/>
  <c r="N32"/>
  <c r="N21"/>
  <c r="J13" i="15"/>
  <c r="N26" i="2"/>
  <c r="P53" i="5"/>
  <c r="R17" i="16"/>
  <c r="P112" i="7"/>
  <c r="P14" i="12"/>
  <c r="AX18" i="16"/>
  <c r="P43" i="8"/>
  <c r="Q43" s="1"/>
  <c r="P42"/>
  <c r="P100" i="1"/>
  <c r="Q100" s="1"/>
  <c r="Z18" i="16"/>
  <c r="Q98" i="1"/>
  <c r="O108" i="7"/>
  <c r="P92" i="1"/>
  <c r="O49" i="5"/>
  <c r="O13" i="12"/>
  <c r="BD16" i="16"/>
  <c r="P57" i="5"/>
  <c r="P15" i="12"/>
  <c r="AP17" i="16"/>
  <c r="P116" i="7"/>
  <c r="O53" i="8"/>
  <c r="O24" i="6"/>
  <c r="O55" i="8" s="1"/>
  <c r="P51" i="1"/>
  <c r="O30" i="4"/>
  <c r="O53" i="1"/>
  <c r="O32" i="4" s="1"/>
  <c r="O19"/>
  <c r="O21" s="1"/>
  <c r="AF10" i="16"/>
  <c r="D20" i="15"/>
  <c r="I51" i="3"/>
  <c r="F211" i="15"/>
  <c r="B227"/>
  <c r="C102" i="12"/>
  <c r="B117" i="7"/>
  <c r="E31" i="8"/>
  <c r="D31" i="7"/>
  <c r="E31" s="1"/>
  <c r="D155" i="11"/>
  <c r="E155" s="1"/>
  <c r="E152"/>
  <c r="C34" i="15"/>
  <c r="C45"/>
  <c r="E13" i="7"/>
  <c r="F75" i="1"/>
  <c r="I10" i="4"/>
  <c r="F76" i="1"/>
  <c r="F46" i="3"/>
  <c r="F11" i="10"/>
  <c r="D241" i="15" s="1"/>
  <c r="F77" i="1"/>
  <c r="I35" i="3"/>
  <c r="F10" i="4"/>
  <c r="F74" i="1"/>
  <c r="D3" i="15"/>
  <c r="F12" i="3"/>
  <c r="G29" s="1"/>
  <c r="B228" i="15"/>
  <c r="G211"/>
  <c r="C103" i="12"/>
  <c r="C23" i="11"/>
  <c r="C98"/>
  <c r="C30"/>
  <c r="C100"/>
  <c r="C85"/>
  <c r="C145" i="8"/>
  <c r="D68" s="1"/>
  <c r="C137"/>
  <c r="D62"/>
  <c r="C72" i="7"/>
  <c r="C65" i="12" s="1"/>
  <c r="C55" i="11"/>
  <c r="C196" i="8"/>
  <c r="G27" i="3"/>
  <c r="G28"/>
  <c r="F47"/>
  <c r="F62" i="6"/>
  <c r="D25" i="15"/>
  <c r="AX11" i="16"/>
  <c r="F21" i="12"/>
  <c r="K94" i="15"/>
  <c r="D180" i="11"/>
  <c r="E180" s="1"/>
  <c r="D179"/>
  <c r="E179" s="1"/>
  <c r="C115" i="15"/>
  <c r="D178" i="11"/>
  <c r="D25" i="7"/>
  <c r="E25" i="8"/>
  <c r="C132"/>
  <c r="C36" i="5"/>
  <c r="D119" i="11"/>
  <c r="D136"/>
  <c r="E116"/>
  <c r="D160"/>
  <c r="E160" s="1"/>
  <c r="E157"/>
  <c r="A211" i="15"/>
  <c r="B209"/>
  <c r="C96" i="12"/>
  <c r="C213" i="11"/>
  <c r="C217"/>
  <c r="D134"/>
  <c r="E131"/>
  <c r="F26" i="12"/>
  <c r="BF12" i="16"/>
  <c r="F27" i="12"/>
  <c r="R13" i="16"/>
  <c r="C32" i="11"/>
  <c r="H211" i="15"/>
  <c r="B229"/>
  <c r="C104" i="12"/>
  <c r="D150" i="11"/>
  <c r="E150" s="1"/>
  <c r="E147"/>
  <c r="C99"/>
  <c r="B231" i="15"/>
  <c r="I211"/>
  <c r="C106" i="12"/>
  <c r="C104" i="11"/>
  <c r="Z11" i="16"/>
  <c r="F20" i="12"/>
  <c r="C191" i="8"/>
  <c r="C96" i="11"/>
  <c r="A34" i="15"/>
  <c r="C31"/>
  <c r="E11" i="7"/>
  <c r="E29" i="8"/>
  <c r="D29" i="7"/>
  <c r="E29" s="1"/>
  <c r="D164" i="11"/>
  <c r="E164" s="1"/>
  <c r="E144"/>
  <c r="E123"/>
  <c r="E122"/>
  <c r="C205" i="8"/>
  <c r="C51" i="15"/>
  <c r="H34"/>
  <c r="E20" i="7"/>
  <c r="B146" i="15"/>
  <c r="L123"/>
  <c r="C99" i="7"/>
  <c r="D34" i="15"/>
  <c r="C46"/>
  <c r="E14" i="7"/>
  <c r="C165" i="11"/>
  <c r="D26" i="15"/>
  <c r="F66" i="6"/>
  <c r="AH12" i="16"/>
  <c r="F25" i="12"/>
  <c r="F72" i="1"/>
  <c r="C91" i="11"/>
  <c r="F53" i="3"/>
  <c r="C87" i="15"/>
  <c r="E35" i="12"/>
  <c r="B11" i="16"/>
  <c r="F19" i="12"/>
  <c r="F66" i="1"/>
  <c r="B145" i="15"/>
  <c r="K123"/>
  <c r="C98" i="7"/>
  <c r="C107" i="15"/>
  <c r="D15" i="8"/>
  <c r="D10" i="5"/>
  <c r="E10" i="6"/>
  <c r="E15" i="8"/>
  <c r="D137" i="11"/>
  <c r="E117"/>
  <c r="B186" i="8"/>
  <c r="D145" i="11"/>
  <c r="D162"/>
  <c r="E162" s="1"/>
  <c r="E142"/>
  <c r="D163"/>
  <c r="E163" s="1"/>
  <c r="E143"/>
  <c r="D124"/>
  <c r="E121"/>
  <c r="E30" i="8"/>
  <c r="D30" i="7"/>
  <c r="E30" s="1"/>
  <c r="E133" i="11"/>
  <c r="F28" i="12"/>
  <c r="AP13" i="16"/>
  <c r="D174" i="11"/>
  <c r="E174" s="1"/>
  <c r="D175"/>
  <c r="E175" s="1"/>
  <c r="J94" i="15"/>
  <c r="C114"/>
  <c r="D173" i="11"/>
  <c r="D199" s="1"/>
  <c r="E199" s="1"/>
  <c r="D24" i="7"/>
  <c r="E24" i="8"/>
  <c r="C76"/>
  <c r="C81"/>
  <c r="F36" i="3"/>
  <c r="C89" i="8"/>
  <c r="C36" i="6"/>
  <c r="C25" i="5"/>
  <c r="B113" i="7"/>
  <c r="D21" i="15"/>
  <c r="I52" i="3"/>
  <c r="B138" i="15"/>
  <c r="E123"/>
  <c r="C91" i="7"/>
  <c r="C51" i="6"/>
  <c r="D205" i="11"/>
  <c r="E205" s="1"/>
  <c r="E127"/>
  <c r="F34" i="15"/>
  <c r="C49"/>
  <c r="E18" i="7"/>
  <c r="C28" i="11"/>
  <c r="C29" s="1"/>
  <c r="C103"/>
  <c r="C105"/>
  <c r="C126" i="8"/>
  <c r="C35" i="5"/>
  <c r="D204" i="11"/>
  <c r="E204" s="1"/>
  <c r="D129"/>
  <c r="E126"/>
  <c r="D206"/>
  <c r="E206" s="1"/>
  <c r="E128"/>
  <c r="J123" i="15"/>
  <c r="C97" i="7"/>
  <c r="B144" i="15"/>
  <c r="C50"/>
  <c r="G34"/>
  <c r="E19" i="7"/>
  <c r="J211" i="15"/>
  <c r="B232"/>
  <c r="C107" i="12"/>
  <c r="D12" i="6"/>
  <c r="C113" i="15"/>
  <c r="I94"/>
  <c r="D170" i="11"/>
  <c r="D196" s="1"/>
  <c r="E196" s="1"/>
  <c r="D169"/>
  <c r="D168"/>
  <c r="D194" s="1"/>
  <c r="E194" s="1"/>
  <c r="D23" i="7"/>
  <c r="E23" i="8"/>
  <c r="C144"/>
  <c r="C136"/>
  <c r="D67"/>
  <c r="C71" i="7"/>
  <c r="C64" i="12" s="1"/>
  <c r="G123" i="15"/>
  <c r="B140"/>
  <c r="C93" i="7"/>
  <c r="D239" i="15"/>
  <c r="F12" i="10"/>
  <c r="D242" i="15" s="1"/>
  <c r="J12" i="16"/>
  <c r="F22" i="12"/>
  <c r="C96" i="7"/>
  <c r="C52" i="6"/>
  <c r="B143" i="15"/>
  <c r="I123"/>
  <c r="D138" i="11"/>
  <c r="E118"/>
  <c r="C143" i="8"/>
  <c r="D66" s="1"/>
  <c r="C135"/>
  <c r="C70" i="7"/>
  <c r="C63" i="12" s="1"/>
  <c r="E34" i="15"/>
  <c r="C48"/>
  <c r="E17" i="7"/>
  <c r="D21" i="8"/>
  <c r="C112" i="15"/>
  <c r="D11" i="5"/>
  <c r="E11" i="6"/>
  <c r="E21" i="8"/>
  <c r="C44" i="15"/>
  <c r="B34"/>
  <c r="E12" i="7"/>
  <c r="C191" i="11"/>
  <c r="L94" i="15"/>
  <c r="D184" i="11"/>
  <c r="E184" s="1"/>
  <c r="C116" i="15"/>
  <c r="D185" i="11"/>
  <c r="E185" s="1"/>
  <c r="D183"/>
  <c r="D26" i="7"/>
  <c r="E26" i="8"/>
  <c r="C94" i="7"/>
  <c r="B141" i="15"/>
  <c r="H123"/>
  <c r="B139"/>
  <c r="F123"/>
  <c r="C92" i="7"/>
  <c r="E132" i="11"/>
  <c r="K211" i="15"/>
  <c r="B233"/>
  <c r="C108" i="12"/>
  <c r="C142" i="8"/>
  <c r="D65" s="1"/>
  <c r="C134"/>
  <c r="C44" i="6"/>
  <c r="C69" i="7"/>
  <c r="C62" i="12" s="1"/>
  <c r="C31" i="11"/>
  <c r="D32" i="8"/>
  <c r="Q22" i="2" l="1"/>
  <c r="L14" i="15"/>
  <c r="P27" i="2"/>
  <c r="Q27" s="1"/>
  <c r="P19" i="4"/>
  <c r="P53" i="1"/>
  <c r="P32" i="4" s="1"/>
  <c r="P30"/>
  <c r="AH10" i="16"/>
  <c r="Q30" i="4"/>
  <c r="P49" i="5"/>
  <c r="P13" i="12"/>
  <c r="BF16" i="16"/>
  <c r="P108" i="7"/>
  <c r="P31" i="4"/>
  <c r="P20"/>
  <c r="Q20" s="1"/>
  <c r="BF10" i="16"/>
  <c r="Q31" i="4"/>
  <c r="Q52" i="1"/>
  <c r="AV6" i="16"/>
  <c r="P21" i="2"/>
  <c r="Q26" i="1"/>
  <c r="D59" i="8"/>
  <c r="D71"/>
  <c r="D60"/>
  <c r="D211" i="11"/>
  <c r="E211" s="1"/>
  <c r="F13" i="3"/>
  <c r="Q32" i="4"/>
  <c r="Q53" i="1"/>
  <c r="Q51"/>
  <c r="P44" i="8"/>
  <c r="Q44" s="1"/>
  <c r="Q42"/>
  <c r="Q22" i="6"/>
  <c r="P53" i="8"/>
  <c r="Q53"/>
  <c r="K13" i="15"/>
  <c r="O26" i="2"/>
  <c r="P22" i="5"/>
  <c r="AH16" i="16"/>
  <c r="P23" i="6"/>
  <c r="P43" i="7"/>
  <c r="Q89" i="1"/>
  <c r="Q22" i="5"/>
  <c r="Q43" i="7"/>
  <c r="Q19" i="4"/>
  <c r="C33" i="11"/>
  <c r="C86"/>
  <c r="C56" i="15"/>
  <c r="L34"/>
  <c r="E26" i="7"/>
  <c r="D92" i="8"/>
  <c r="E66"/>
  <c r="D97"/>
  <c r="E71"/>
  <c r="E59"/>
  <c r="D85"/>
  <c r="D77"/>
  <c r="E77" s="1"/>
  <c r="E65"/>
  <c r="D28" i="6"/>
  <c r="D91" i="8"/>
  <c r="B204" i="15"/>
  <c r="K182"/>
  <c r="D186" i="11"/>
  <c r="E186" s="1"/>
  <c r="E183"/>
  <c r="D86" i="8"/>
  <c r="E60"/>
  <c r="C161"/>
  <c r="C87" i="7"/>
  <c r="B123" i="15"/>
  <c r="B134"/>
  <c r="D65"/>
  <c r="F14" i="8"/>
  <c r="D76" i="15"/>
  <c r="D190" i="11"/>
  <c r="E190" s="1"/>
  <c r="E170"/>
  <c r="B174" i="15"/>
  <c r="J153"/>
  <c r="C90" i="12"/>
  <c r="B168" i="15"/>
  <c r="E153"/>
  <c r="C84" i="12"/>
  <c r="E124" i="11"/>
  <c r="C110"/>
  <c r="F65" i="15"/>
  <c r="D79"/>
  <c r="F18" i="8"/>
  <c r="E136" i="11"/>
  <c r="C65" i="15"/>
  <c r="D75"/>
  <c r="F13" i="8"/>
  <c r="D28" i="15"/>
  <c r="E9"/>
  <c r="C59" i="11"/>
  <c r="B136" i="15"/>
  <c r="D123"/>
  <c r="C163" i="8"/>
  <c r="C89" i="7"/>
  <c r="C108" i="11"/>
  <c r="D27" i="15"/>
  <c r="F70" i="6"/>
  <c r="F182" i="15"/>
  <c r="B198"/>
  <c r="G35" i="3"/>
  <c r="D93" i="8"/>
  <c r="E67"/>
  <c r="C88" i="7"/>
  <c r="C162" i="8"/>
  <c r="C123" i="15"/>
  <c r="B135"/>
  <c r="D189" i="11"/>
  <c r="E189" s="1"/>
  <c r="E169"/>
  <c r="C117" i="15"/>
  <c r="D27" i="8"/>
  <c r="D12" i="5"/>
  <c r="E12" i="6"/>
  <c r="E27" i="8"/>
  <c r="C40" i="5"/>
  <c r="B172" i="15" s="1"/>
  <c r="B142"/>
  <c r="C152" i="8"/>
  <c r="E137" i="11"/>
  <c r="F177" i="8"/>
  <c r="B211" i="15"/>
  <c r="C209" i="8"/>
  <c r="B222" i="15"/>
  <c r="C97" i="12"/>
  <c r="I182" i="15"/>
  <c r="B202"/>
  <c r="D212" i="11"/>
  <c r="E212" s="1"/>
  <c r="E134"/>
  <c r="F173" i="8"/>
  <c r="E8" i="15"/>
  <c r="G34" i="3"/>
  <c r="G51" s="1"/>
  <c r="E20" i="15" s="1"/>
  <c r="B226"/>
  <c r="C65" i="6"/>
  <c r="E211" i="15"/>
  <c r="C101" i="12"/>
  <c r="C192" i="8"/>
  <c r="C101" i="11"/>
  <c r="F78" i="1"/>
  <c r="B14" i="16"/>
  <c r="F31" i="12"/>
  <c r="F32"/>
  <c r="Z14" i="16"/>
  <c r="D13" i="6"/>
  <c r="D200" i="11"/>
  <c r="E200" s="1"/>
  <c r="C89" i="12"/>
  <c r="B173" i="15"/>
  <c r="I153"/>
  <c r="C47"/>
  <c r="D15" i="7"/>
  <c r="E15"/>
  <c r="E10" i="5"/>
  <c r="F23" i="12"/>
  <c r="F11" i="8"/>
  <c r="A65" i="15"/>
  <c r="D61"/>
  <c r="D22"/>
  <c r="I53" i="3"/>
  <c r="C92" i="12"/>
  <c r="B176" i="15"/>
  <c r="L153"/>
  <c r="A182"/>
  <c r="B180"/>
  <c r="D181" i="11"/>
  <c r="E181" s="1"/>
  <c r="E178"/>
  <c r="D88" i="8"/>
  <c r="E62"/>
  <c r="E68"/>
  <c r="D94"/>
  <c r="F34" i="12"/>
  <c r="J15" i="16"/>
  <c r="D195" i="11"/>
  <c r="E195" s="1"/>
  <c r="D209"/>
  <c r="E209" s="1"/>
  <c r="E32" i="8"/>
  <c r="D32" i="7"/>
  <c r="E32" s="1"/>
  <c r="D216" i="11"/>
  <c r="E216" s="1"/>
  <c r="E138"/>
  <c r="G153" i="15"/>
  <c r="B170"/>
  <c r="C86" i="12"/>
  <c r="D188" i="11"/>
  <c r="E188" s="1"/>
  <c r="D171"/>
  <c r="E168"/>
  <c r="J182" i="15"/>
  <c r="B203"/>
  <c r="D207" i="11"/>
  <c r="E207" s="1"/>
  <c r="E129"/>
  <c r="C193" i="8"/>
  <c r="C106" i="11"/>
  <c r="D176"/>
  <c r="E176" s="1"/>
  <c r="E173"/>
  <c r="C109"/>
  <c r="C120" i="8"/>
  <c r="C47" i="6"/>
  <c r="C34" i="5"/>
  <c r="C160" i="8"/>
  <c r="C86" i="7"/>
  <c r="B121" i="15"/>
  <c r="C50" i="6"/>
  <c r="A123" i="15"/>
  <c r="F153"/>
  <c r="B169"/>
  <c r="C85" i="12"/>
  <c r="H153" i="15"/>
  <c r="B171"/>
  <c r="C87" i="12"/>
  <c r="C52" i="15"/>
  <c r="D21" i="7"/>
  <c r="E21"/>
  <c r="E11" i="5"/>
  <c r="C41"/>
  <c r="B177" i="15" s="1"/>
  <c r="B147"/>
  <c r="C158" i="8"/>
  <c r="I34" i="15"/>
  <c r="C53"/>
  <c r="E23" i="7"/>
  <c r="C102" i="8"/>
  <c r="C107"/>
  <c r="D4" i="15"/>
  <c r="F11" i="4"/>
  <c r="I36" i="3"/>
  <c r="I11" i="4"/>
  <c r="C54" i="15"/>
  <c r="J34"/>
  <c r="E24" i="7"/>
  <c r="F20" i="8"/>
  <c r="D81" i="15"/>
  <c r="H65"/>
  <c r="D161" i="11"/>
  <c r="E145"/>
  <c r="K153" i="15"/>
  <c r="B175"/>
  <c r="C91" i="12"/>
  <c r="D78" i="15"/>
  <c r="F17" i="8"/>
  <c r="E65" i="15"/>
  <c r="F29" i="12"/>
  <c r="B234" i="15"/>
  <c r="L211"/>
  <c r="C109" i="12"/>
  <c r="F12" i="8"/>
  <c r="B65" i="15"/>
  <c r="D74"/>
  <c r="B200"/>
  <c r="H182"/>
  <c r="G65"/>
  <c r="D80"/>
  <c r="F19" i="8"/>
  <c r="D197" i="11"/>
  <c r="E197" s="1"/>
  <c r="D135"/>
  <c r="E119"/>
  <c r="C55" i="15"/>
  <c r="K34"/>
  <c r="E25" i="7"/>
  <c r="E7" i="15"/>
  <c r="G30" i="3"/>
  <c r="E10" i="15" s="1"/>
  <c r="G33" i="3"/>
  <c r="G50" s="1"/>
  <c r="G182" i="15"/>
  <c r="B199"/>
  <c r="F33" i="12"/>
  <c r="AX14" i="16"/>
  <c r="D61" i="8"/>
  <c r="D210" i="11"/>
  <c r="E210" s="1"/>
  <c r="D72" i="8"/>
  <c r="D73"/>
  <c r="D201" i="11"/>
  <c r="E201" s="1"/>
  <c r="C69" i="6"/>
  <c r="C208" i="8"/>
  <c r="D74"/>
  <c r="D80" s="1"/>
  <c r="E80" s="1"/>
  <c r="Q23" i="6" l="1"/>
  <c r="Q54" i="8"/>
  <c r="P54"/>
  <c r="C61" i="6"/>
  <c r="C194" i="8" s="1"/>
  <c r="P24" i="6"/>
  <c r="P21" i="4"/>
  <c r="Q21" s="1"/>
  <c r="L13" i="15"/>
  <c r="Q21" i="2"/>
  <c r="P26"/>
  <c r="Q26" s="1"/>
  <c r="B225" i="15"/>
  <c r="C73" i="6"/>
  <c r="C63"/>
  <c r="C48" i="5"/>
  <c r="E19" i="15"/>
  <c r="D85"/>
  <c r="F25" i="8"/>
  <c r="K65" i="15"/>
  <c r="D139" i="11"/>
  <c r="E139"/>
  <c r="E135"/>
  <c r="E95" i="15"/>
  <c r="D108"/>
  <c r="F143" i="11"/>
  <c r="F11" i="6"/>
  <c r="F144" i="11"/>
  <c r="F142"/>
  <c r="F17" i="7"/>
  <c r="D98" i="8"/>
  <c r="E72"/>
  <c r="G95" i="15"/>
  <c r="D110"/>
  <c r="F153" i="11"/>
  <c r="F154"/>
  <c r="F152"/>
  <c r="F19" i="7"/>
  <c r="D79" i="8"/>
  <c r="E79" s="1"/>
  <c r="D87"/>
  <c r="E61"/>
  <c r="L182" i="15"/>
  <c r="B205"/>
  <c r="C53" i="6"/>
  <c r="C39" i="5"/>
  <c r="B167" i="15" s="1"/>
  <c r="B137"/>
  <c r="C146" i="8"/>
  <c r="D77" i="15"/>
  <c r="F35" i="12"/>
  <c r="D83" i="15"/>
  <c r="F23" i="8"/>
  <c r="I65" i="15"/>
  <c r="B197"/>
  <c r="E182"/>
  <c r="G71" i="1"/>
  <c r="E2" i="15"/>
  <c r="G68" i="1"/>
  <c r="G45" i="3"/>
  <c r="G69" i="1"/>
  <c r="G70"/>
  <c r="G9" i="4"/>
  <c r="G10" i="10"/>
  <c r="E240" i="15" s="1"/>
  <c r="G11" i="3"/>
  <c r="B182" i="15"/>
  <c r="B193"/>
  <c r="G75" i="1"/>
  <c r="E3" i="15"/>
  <c r="G76" i="1"/>
  <c r="G46" i="3"/>
  <c r="G77" i="1"/>
  <c r="G74"/>
  <c r="G10" i="4"/>
  <c r="G12" i="3"/>
  <c r="G11" i="10"/>
  <c r="E241" i="15" s="1"/>
  <c r="F95"/>
  <c r="D109"/>
  <c r="F148" i="11"/>
  <c r="F149"/>
  <c r="F147"/>
  <c r="F18" i="7"/>
  <c r="B164" i="15"/>
  <c r="B153"/>
  <c r="C80" i="12"/>
  <c r="E92" i="8"/>
  <c r="E51" i="12"/>
  <c r="E53" i="7"/>
  <c r="D123" i="8"/>
  <c r="D43" i="11"/>
  <c r="E43" s="1"/>
  <c r="D42"/>
  <c r="E42" s="1"/>
  <c r="D41"/>
  <c r="D53" i="7"/>
  <c r="D51" i="12" s="1"/>
  <c r="D78" i="8"/>
  <c r="E78" s="1"/>
  <c r="D100"/>
  <c r="D106" s="1"/>
  <c r="E106" s="1"/>
  <c r="E74"/>
  <c r="D187" i="11"/>
  <c r="E171"/>
  <c r="F10" i="6"/>
  <c r="A95" i="15"/>
  <c r="D91"/>
  <c r="F117" i="11"/>
  <c r="F29" i="8"/>
  <c r="F118" i="11"/>
  <c r="F116"/>
  <c r="F11" i="7"/>
  <c r="D124" i="8"/>
  <c r="E54" i="7"/>
  <c r="E93" i="8"/>
  <c r="D48" i="11"/>
  <c r="E48" s="1"/>
  <c r="D47"/>
  <c r="E47" s="1"/>
  <c r="E52" i="12"/>
  <c r="D46" i="11"/>
  <c r="D54" i="7"/>
  <c r="D52" i="12" s="1"/>
  <c r="F181" i="8"/>
  <c r="D17" i="11"/>
  <c r="D16"/>
  <c r="E86" i="8"/>
  <c r="E46" i="12"/>
  <c r="E48" i="7"/>
  <c r="D104" i="8"/>
  <c r="E104" s="1"/>
  <c r="D15" i="11"/>
  <c r="D48" i="7"/>
  <c r="D46" i="12" s="1"/>
  <c r="C107" i="11"/>
  <c r="C111"/>
  <c r="D27"/>
  <c r="E50" i="7"/>
  <c r="D26" i="11"/>
  <c r="E88" i="8"/>
  <c r="E48" i="12"/>
  <c r="D25" i="11"/>
  <c r="D50" i="7"/>
  <c r="D48" i="12" s="1"/>
  <c r="C118" i="15"/>
  <c r="D33" i="8"/>
  <c r="D28"/>
  <c r="E28"/>
  <c r="E13" i="6"/>
  <c r="D13" i="5"/>
  <c r="E33" i="8"/>
  <c r="F24"/>
  <c r="J65" i="15"/>
  <c r="D84"/>
  <c r="C200" i="8"/>
  <c r="C176"/>
  <c r="C67" i="6"/>
  <c r="B230" i="15"/>
  <c r="C52" i="5"/>
  <c r="C57" i="15"/>
  <c r="D27" i="7"/>
  <c r="E27"/>
  <c r="E12" i="5"/>
  <c r="B166" i="15"/>
  <c r="D153"/>
  <c r="C82" i="12"/>
  <c r="F31" i="8"/>
  <c r="F128" i="11"/>
  <c r="C95" i="15"/>
  <c r="D105"/>
  <c r="F127" i="11"/>
  <c r="F126"/>
  <c r="F13" i="7"/>
  <c r="D69" i="8"/>
  <c r="E69"/>
  <c r="E28" i="6"/>
  <c r="G52" i="3"/>
  <c r="E21" i="15" s="1"/>
  <c r="D214" i="11"/>
  <c r="E214" s="1"/>
  <c r="D202"/>
  <c r="E202" s="1"/>
  <c r="D27" i="6"/>
  <c r="D119" i="8" s="1"/>
  <c r="D29" i="6"/>
  <c r="D128" i="8" s="1"/>
  <c r="G63" i="1"/>
  <c r="G36" i="3"/>
  <c r="G8" i="4"/>
  <c r="G64" i="1"/>
  <c r="G44" i="3"/>
  <c r="G65" i="1"/>
  <c r="G62"/>
  <c r="E1" i="15"/>
  <c r="G9" i="10"/>
  <c r="G10" i="3"/>
  <c r="D104" i="15"/>
  <c r="F122" i="11"/>
  <c r="F30" i="8"/>
  <c r="F123" i="11"/>
  <c r="B95" i="15"/>
  <c r="F121" i="11"/>
  <c r="F12" i="7"/>
  <c r="B151" i="15"/>
  <c r="A153"/>
  <c r="C79" i="12"/>
  <c r="D52" i="11"/>
  <c r="E52" s="1"/>
  <c r="D53"/>
  <c r="E53" s="1"/>
  <c r="E53" i="12"/>
  <c r="E94" i="8"/>
  <c r="E55" i="7"/>
  <c r="D125" i="8"/>
  <c r="D51" i="11"/>
  <c r="D55" i="7"/>
  <c r="D53" i="12" s="1"/>
  <c r="B235" i="15"/>
  <c r="C206" i="8"/>
  <c r="C180"/>
  <c r="C71" i="6"/>
  <c r="C56" i="5"/>
  <c r="D99" i="8"/>
  <c r="E73"/>
  <c r="D82" i="15"/>
  <c r="D165" i="11"/>
  <c r="E165"/>
  <c r="E161"/>
  <c r="D111" i="15"/>
  <c r="H95"/>
  <c r="F158" i="11"/>
  <c r="F159"/>
  <c r="F157"/>
  <c r="F20" i="7"/>
  <c r="C133" i="8"/>
  <c r="C138"/>
  <c r="D211" i="15"/>
  <c r="C211" i="8"/>
  <c r="B224" i="15"/>
  <c r="C99" i="12"/>
  <c r="D86" i="15"/>
  <c r="L65"/>
  <c r="F26" i="8"/>
  <c r="F32" s="1"/>
  <c r="C211" i="15"/>
  <c r="C210" i="8"/>
  <c r="B223" i="15"/>
  <c r="C98" i="12"/>
  <c r="B165" i="15"/>
  <c r="C153"/>
  <c r="C81" i="12"/>
  <c r="D106" i="15"/>
  <c r="D95"/>
  <c r="F132" i="11"/>
  <c r="F133"/>
  <c r="F131"/>
  <c r="F14" i="7"/>
  <c r="D34" i="6"/>
  <c r="D122" i="8"/>
  <c r="D38" i="11"/>
  <c r="D37"/>
  <c r="E91" i="8"/>
  <c r="E52" i="7"/>
  <c r="E50" i="12"/>
  <c r="D36" i="11"/>
  <c r="D52" i="7"/>
  <c r="D50" i="12" s="1"/>
  <c r="D33" i="6"/>
  <c r="E85" i="8"/>
  <c r="E45" i="12"/>
  <c r="D12" i="11"/>
  <c r="D103" i="8"/>
  <c r="E103" s="1"/>
  <c r="E47" i="7"/>
  <c r="D116" i="8"/>
  <c r="D11" i="11"/>
  <c r="D10"/>
  <c r="D47" i="7"/>
  <c r="D45" i="12" s="1"/>
  <c r="D63" i="11"/>
  <c r="E97" i="8"/>
  <c r="E55" i="12"/>
  <c r="E57" i="7"/>
  <c r="D64" i="11"/>
  <c r="D35" i="6"/>
  <c r="D62" i="11"/>
  <c r="D57" i="7"/>
  <c r="D55" i="12" s="1"/>
  <c r="F74" i="6"/>
  <c r="D215" i="11"/>
  <c r="E215" s="1"/>
  <c r="Q24" i="6" l="1"/>
  <c r="P55" i="8"/>
  <c r="Q55"/>
  <c r="C172"/>
  <c r="E128"/>
  <c r="D154"/>
  <c r="E72" i="12"/>
  <c r="E79" i="7"/>
  <c r="D79"/>
  <c r="D72" i="12" s="1"/>
  <c r="D58" i="11"/>
  <c r="E58" s="1"/>
  <c r="E38"/>
  <c r="F134"/>
  <c r="H35" i="15"/>
  <c r="D51"/>
  <c r="C182" i="8"/>
  <c r="F124" i="11"/>
  <c r="G12" i="10"/>
  <c r="E242" i="15" s="1"/>
  <c r="E239"/>
  <c r="D56" i="11"/>
  <c r="E56" s="1"/>
  <c r="D39"/>
  <c r="E36"/>
  <c r="D57"/>
  <c r="E57" s="1"/>
  <c r="E37"/>
  <c r="F32" i="7"/>
  <c r="B194" i="15"/>
  <c r="C182"/>
  <c r="B206"/>
  <c r="C115" i="7"/>
  <c r="C58" i="5"/>
  <c r="D44" i="15"/>
  <c r="B35"/>
  <c r="E27" i="5"/>
  <c r="E35" i="6"/>
  <c r="D101" i="8"/>
  <c r="E101"/>
  <c r="D27" i="5"/>
  <c r="D88" i="11"/>
  <c r="E88" s="1"/>
  <c r="D13"/>
  <c r="E10"/>
  <c r="E25" i="5"/>
  <c r="D36" i="6"/>
  <c r="E89" i="8"/>
  <c r="E33" i="6"/>
  <c r="D89" i="8"/>
  <c r="D25" i="5"/>
  <c r="D45" i="6"/>
  <c r="D148" i="8"/>
  <c r="E122"/>
  <c r="E74" i="7"/>
  <c r="E67" i="12"/>
  <c r="D74" i="7"/>
  <c r="D67" i="12" s="1"/>
  <c r="L95" i="15"/>
  <c r="F184" i="11"/>
  <c r="F185"/>
  <c r="D116" i="15"/>
  <c r="F183" i="11"/>
  <c r="F209" s="1"/>
  <c r="F26" i="7"/>
  <c r="F160" i="11"/>
  <c r="E59" i="7"/>
  <c r="D74" i="11"/>
  <c r="E74" s="1"/>
  <c r="D73"/>
  <c r="E73" s="1"/>
  <c r="E99" i="8"/>
  <c r="E57" i="12"/>
  <c r="D130" i="8"/>
  <c r="D72" i="11"/>
  <c r="D59" i="7"/>
  <c r="D57" i="12" s="1"/>
  <c r="D54" i="11"/>
  <c r="E51"/>
  <c r="D63" i="8"/>
  <c r="E63"/>
  <c r="D30" i="6"/>
  <c r="E27"/>
  <c r="F31" i="7"/>
  <c r="E16" i="11"/>
  <c r="D191"/>
  <c r="E191"/>
  <c r="E187"/>
  <c r="G31" i="12"/>
  <c r="G78" i="1"/>
  <c r="D14" i="16"/>
  <c r="E26" i="15"/>
  <c r="G66" i="6"/>
  <c r="D87" i="15"/>
  <c r="F155" i="11"/>
  <c r="E35" i="15"/>
  <c r="D48"/>
  <c r="D112"/>
  <c r="F21" i="8"/>
  <c r="F11" i="5"/>
  <c r="C174" i="8"/>
  <c r="C75" i="6"/>
  <c r="AZ11" i="16"/>
  <c r="G21" i="12"/>
  <c r="D75" i="8"/>
  <c r="E75"/>
  <c r="E29" i="6"/>
  <c r="C178" i="8"/>
  <c r="C58" i="15"/>
  <c r="D28" i="7"/>
  <c r="D33"/>
  <c r="E33"/>
  <c r="E13" i="5"/>
  <c r="E28" i="7"/>
  <c r="D18" i="11"/>
  <c r="E15"/>
  <c r="D49"/>
  <c r="E46"/>
  <c r="F136"/>
  <c r="F119"/>
  <c r="F137"/>
  <c r="D44"/>
  <c r="E41"/>
  <c r="AZ14" i="16"/>
  <c r="G33" i="12"/>
  <c r="AB14" i="16"/>
  <c r="G32" i="12"/>
  <c r="BH12" i="16"/>
  <c r="G26" i="12"/>
  <c r="G35" i="15"/>
  <c r="D50"/>
  <c r="D129" i="8"/>
  <c r="E56" i="12"/>
  <c r="E98" i="8"/>
  <c r="E58" i="7"/>
  <c r="D69" i="11"/>
  <c r="E69" s="1"/>
  <c r="D68"/>
  <c r="E68" s="1"/>
  <c r="D67"/>
  <c r="D58" i="7"/>
  <c r="D56" i="12" s="1"/>
  <c r="F164" i="11"/>
  <c r="C50" i="5"/>
  <c r="B196" i="15"/>
  <c r="C107" i="7"/>
  <c r="D192" i="11"/>
  <c r="G13" i="3"/>
  <c r="H29"/>
  <c r="H28"/>
  <c r="H27"/>
  <c r="F129" i="11"/>
  <c r="D28"/>
  <c r="E25"/>
  <c r="D95"/>
  <c r="E95" s="1"/>
  <c r="E17"/>
  <c r="A35" i="15"/>
  <c r="D31"/>
  <c r="F29" i="7"/>
  <c r="D107" i="15"/>
  <c r="F15" i="8"/>
  <c r="F10" i="5"/>
  <c r="E100" i="8"/>
  <c r="E60" i="7"/>
  <c r="D79" i="11"/>
  <c r="E79" s="1"/>
  <c r="D78"/>
  <c r="E78" s="1"/>
  <c r="D131" i="8"/>
  <c r="E58" i="12"/>
  <c r="D77" i="11"/>
  <c r="D103" s="1"/>
  <c r="E103" s="1"/>
  <c r="D60" i="7"/>
  <c r="D58" i="12" s="1"/>
  <c r="E123" i="8"/>
  <c r="D149"/>
  <c r="E75" i="7"/>
  <c r="D75"/>
  <c r="D68" i="12" s="1"/>
  <c r="E68"/>
  <c r="F150" i="11"/>
  <c r="G70" i="6"/>
  <c r="E27" i="15"/>
  <c r="T13" i="16"/>
  <c r="G27" i="12"/>
  <c r="F12" i="6"/>
  <c r="F170" i="11"/>
  <c r="I95" i="15"/>
  <c r="D113"/>
  <c r="F169" i="11"/>
  <c r="F168"/>
  <c r="F194" s="1"/>
  <c r="F23" i="7"/>
  <c r="D115" i="15"/>
  <c r="F179" i="11"/>
  <c r="F180"/>
  <c r="K95" i="15"/>
  <c r="F178" i="11"/>
  <c r="F204" s="1"/>
  <c r="F25" i="7"/>
  <c r="C184" i="8"/>
  <c r="C212"/>
  <c r="C207"/>
  <c r="B236" i="15"/>
  <c r="D65" i="11"/>
  <c r="D82"/>
  <c r="E82" s="1"/>
  <c r="E62"/>
  <c r="F210"/>
  <c r="F30" i="7"/>
  <c r="D11" i="16"/>
  <c r="G19" i="12"/>
  <c r="G66" i="1"/>
  <c r="E116" i="8"/>
  <c r="D142"/>
  <c r="F59" s="1"/>
  <c r="D134"/>
  <c r="E134" s="1"/>
  <c r="D69" i="7"/>
  <c r="D62" i="12" s="1"/>
  <c r="E69" i="7"/>
  <c r="E62" i="12"/>
  <c r="D46" i="15"/>
  <c r="D35"/>
  <c r="G47" i="3"/>
  <c r="E25" i="15"/>
  <c r="G62" i="6"/>
  <c r="AB11" i="16"/>
  <c r="G20" i="12"/>
  <c r="D145" i="8"/>
  <c r="D137"/>
  <c r="E137" s="1"/>
  <c r="E119"/>
  <c r="D72" i="7"/>
  <c r="D65" i="12" s="1"/>
  <c r="E72" i="7"/>
  <c r="E65" i="12"/>
  <c r="F185" i="8"/>
  <c r="D84" i="11"/>
  <c r="E84" s="1"/>
  <c r="E64"/>
  <c r="D83"/>
  <c r="E83" s="1"/>
  <c r="E63"/>
  <c r="D89"/>
  <c r="E89" s="1"/>
  <c r="E11"/>
  <c r="D90"/>
  <c r="E90" s="1"/>
  <c r="E12"/>
  <c r="E34" i="6"/>
  <c r="E26" i="5"/>
  <c r="E95" i="8"/>
  <c r="D95"/>
  <c r="D26" i="5"/>
  <c r="F211" i="11"/>
  <c r="B195" i="15"/>
  <c r="D182"/>
  <c r="D151" i="8"/>
  <c r="E125"/>
  <c r="E77" i="7"/>
  <c r="E70" i="12"/>
  <c r="D77" i="7"/>
  <c r="D70" i="12" s="1"/>
  <c r="L12" i="16"/>
  <c r="G22" i="12"/>
  <c r="E4" i="15"/>
  <c r="G11" i="4"/>
  <c r="C35" i="15"/>
  <c r="D45"/>
  <c r="C54" i="5"/>
  <c r="C111" i="7"/>
  <c r="B201" i="15"/>
  <c r="D114"/>
  <c r="F174" i="11"/>
  <c r="F200" s="1"/>
  <c r="F175"/>
  <c r="F201" s="1"/>
  <c r="J95" i="15"/>
  <c r="F173" i="11"/>
  <c r="F24" i="7"/>
  <c r="D104" i="11"/>
  <c r="E104" s="1"/>
  <c r="E26"/>
  <c r="D105"/>
  <c r="E105" s="1"/>
  <c r="E27"/>
  <c r="E124" i="8"/>
  <c r="D150"/>
  <c r="E76" i="7"/>
  <c r="E69" i="12"/>
  <c r="D76" i="7"/>
  <c r="D69" i="12" s="1"/>
  <c r="F138" i="11"/>
  <c r="F196"/>
  <c r="F35" i="15"/>
  <c r="D49"/>
  <c r="L15" i="16"/>
  <c r="G34" i="12"/>
  <c r="G25"/>
  <c r="G72" i="1"/>
  <c r="AJ12" i="16"/>
  <c r="AR13"/>
  <c r="G28" i="12"/>
  <c r="C159" i="8"/>
  <c r="C164"/>
  <c r="B148" i="15"/>
  <c r="E47" i="12"/>
  <c r="D105" i="8"/>
  <c r="E105" s="1"/>
  <c r="D118"/>
  <c r="D22" i="11"/>
  <c r="E49" i="7"/>
  <c r="E87" i="8"/>
  <c r="D21" i="11"/>
  <c r="D20"/>
  <c r="D30" s="1"/>
  <c r="D49" i="7"/>
  <c r="D47" i="12" s="1"/>
  <c r="F162" i="11"/>
  <c r="F145"/>
  <c r="F163"/>
  <c r="D117" i="8"/>
  <c r="D44" i="6" s="1"/>
  <c r="G53" i="3"/>
  <c r="E22" i="15" s="1"/>
  <c r="D46" i="6" l="1"/>
  <c r="D108" i="11"/>
  <c r="E108" s="1"/>
  <c r="E30"/>
  <c r="F85" i="8"/>
  <c r="E46" i="6"/>
  <c r="E132" i="8"/>
  <c r="D132"/>
  <c r="D36" i="5"/>
  <c r="E36"/>
  <c r="E44" i="6"/>
  <c r="D47"/>
  <c r="E120" i="8"/>
  <c r="D120"/>
  <c r="E34" i="5"/>
  <c r="D34"/>
  <c r="F161" i="11"/>
  <c r="F176"/>
  <c r="D100"/>
  <c r="E100" s="1"/>
  <c r="E22"/>
  <c r="D54" i="15"/>
  <c r="J35"/>
  <c r="G26" i="8"/>
  <c r="L66" i="15"/>
  <c r="E86"/>
  <c r="G124"/>
  <c r="C140"/>
  <c r="D93" i="7"/>
  <c r="E86" i="12"/>
  <c r="E150" i="8"/>
  <c r="E93" i="7"/>
  <c r="D89"/>
  <c r="C136" i="15"/>
  <c r="D124"/>
  <c r="E82" i="12"/>
  <c r="E89" i="7"/>
  <c r="E145" i="8"/>
  <c r="G74" i="6"/>
  <c r="G173" i="8"/>
  <c r="E61" i="15"/>
  <c r="A66"/>
  <c r="G23" i="12"/>
  <c r="G11" i="8"/>
  <c r="D202"/>
  <c r="E65" i="11"/>
  <c r="F189"/>
  <c r="D117" i="15"/>
  <c r="F27" i="8"/>
  <c r="F12" i="5"/>
  <c r="C139" i="15"/>
  <c r="F124"/>
  <c r="D92" i="7"/>
  <c r="E92"/>
  <c r="E85" i="12"/>
  <c r="E149" i="8"/>
  <c r="F9" i="15"/>
  <c r="H52" i="3"/>
  <c r="F21" i="15" s="1"/>
  <c r="H35" i="3"/>
  <c r="E85" i="15"/>
  <c r="K66"/>
  <c r="G25" i="8"/>
  <c r="D198"/>
  <c r="E49" i="11"/>
  <c r="E83" i="15"/>
  <c r="G23" i="8"/>
  <c r="I66" i="15"/>
  <c r="G35" i="12"/>
  <c r="E130" i="8"/>
  <c r="D156"/>
  <c r="E74" i="12"/>
  <c r="E81" i="7"/>
  <c r="D81"/>
  <c r="D74" i="12" s="1"/>
  <c r="D56" i="15"/>
  <c r="L35"/>
  <c r="E126" i="8"/>
  <c r="D126"/>
  <c r="E45" i="6"/>
  <c r="D35" i="5"/>
  <c r="E35"/>
  <c r="D91" i="11"/>
  <c r="E91" s="1"/>
  <c r="D190" i="8"/>
  <c r="E13" i="11"/>
  <c r="D32"/>
  <c r="D99"/>
  <c r="E99" s="1"/>
  <c r="E21"/>
  <c r="C113" i="7"/>
  <c r="G14" i="8"/>
  <c r="E76" i="15"/>
  <c r="D66"/>
  <c r="D160" i="8"/>
  <c r="E160" s="1"/>
  <c r="D86" i="7"/>
  <c r="C121" i="15"/>
  <c r="A124"/>
  <c r="E86" i="7"/>
  <c r="E79" i="12"/>
  <c r="E142" i="8"/>
  <c r="F181" i="11"/>
  <c r="F190"/>
  <c r="F216" s="1"/>
  <c r="D80"/>
  <c r="E77"/>
  <c r="F8" i="15"/>
  <c r="H34" i="3"/>
  <c r="H51" s="1"/>
  <c r="F20" i="15" s="1"/>
  <c r="C109" i="7"/>
  <c r="D70" i="11"/>
  <c r="D96" s="1"/>
  <c r="E96" s="1"/>
  <c r="E67"/>
  <c r="D197" i="8"/>
  <c r="E44" i="11"/>
  <c r="D191" i="8"/>
  <c r="E18" i="11"/>
  <c r="C66" i="15"/>
  <c r="E75"/>
  <c r="G13" i="8"/>
  <c r="F21" i="7"/>
  <c r="D52" i="15"/>
  <c r="G177" i="8"/>
  <c r="E76"/>
  <c r="D81"/>
  <c r="D76"/>
  <c r="E81"/>
  <c r="E30" i="6"/>
  <c r="D75" i="11"/>
  <c r="E72"/>
  <c r="D51" i="6"/>
  <c r="D91" i="7"/>
  <c r="C138" i="15"/>
  <c r="E124"/>
  <c r="E91" i="7"/>
  <c r="E148" i="8"/>
  <c r="E84" i="12"/>
  <c r="C117" i="7"/>
  <c r="D31" i="11"/>
  <c r="F199"/>
  <c r="D55" i="15"/>
  <c r="K35"/>
  <c r="F171" i="11"/>
  <c r="F188"/>
  <c r="F214" s="1"/>
  <c r="G66" i="15"/>
  <c r="E80"/>
  <c r="G19" i="8"/>
  <c r="G181"/>
  <c r="F15" i="7"/>
  <c r="D47" i="15"/>
  <c r="H30" i="3"/>
  <c r="F10" i="15" s="1"/>
  <c r="F7"/>
  <c r="H33" i="3"/>
  <c r="H50" s="1"/>
  <c r="D217" i="11"/>
  <c r="D213"/>
  <c r="E192"/>
  <c r="E217"/>
  <c r="E213"/>
  <c r="F66" i="15"/>
  <c r="E79"/>
  <c r="G18" i="8"/>
  <c r="F202" i="11"/>
  <c r="C143" i="15"/>
  <c r="I124"/>
  <c r="D96" i="7"/>
  <c r="E154" i="8"/>
  <c r="E96" i="7"/>
  <c r="E89" i="12"/>
  <c r="F71" i="8"/>
  <c r="F195" i="11"/>
  <c r="D93"/>
  <c r="E93" s="1"/>
  <c r="F206"/>
  <c r="D136" i="8"/>
  <c r="E136" s="1"/>
  <c r="D144"/>
  <c r="F67" s="1"/>
  <c r="F93" s="1"/>
  <c r="E118"/>
  <c r="E71" i="7"/>
  <c r="D71"/>
  <c r="D64" i="12" s="1"/>
  <c r="E64"/>
  <c r="D98" i="11"/>
  <c r="E98" s="1"/>
  <c r="D23"/>
  <c r="E20"/>
  <c r="G17" i="8"/>
  <c r="G29" i="12"/>
  <c r="E78" i="15"/>
  <c r="E66"/>
  <c r="G12" i="8"/>
  <c r="B66" i="15"/>
  <c r="E74"/>
  <c r="E28"/>
  <c r="D143" i="8"/>
  <c r="D50" i="6" s="1"/>
  <c r="D135" i="8"/>
  <c r="E135" s="1"/>
  <c r="E117"/>
  <c r="D70" i="7"/>
  <c r="D63" i="12" s="1"/>
  <c r="E70" i="7"/>
  <c r="E63" i="12"/>
  <c r="E81" i="15"/>
  <c r="G20" i="8"/>
  <c r="H66" i="15"/>
  <c r="D94" i="7"/>
  <c r="H124" i="15"/>
  <c r="C141"/>
  <c r="E94" i="7"/>
  <c r="E151" i="8"/>
  <c r="E87" i="12"/>
  <c r="D53" i="15"/>
  <c r="I35"/>
  <c r="D157" i="8"/>
  <c r="F68" s="1"/>
  <c r="F94" s="1"/>
  <c r="E131"/>
  <c r="E75" i="12"/>
  <c r="E82" i="7"/>
  <c r="D82"/>
  <c r="D75" i="12" s="1"/>
  <c r="D193" i="8"/>
  <c r="D106" i="11"/>
  <c r="E106" s="1"/>
  <c r="E28"/>
  <c r="D155" i="8"/>
  <c r="E129"/>
  <c r="E73" i="12"/>
  <c r="D80" i="7"/>
  <c r="D73" i="12" s="1"/>
  <c r="E80" i="7"/>
  <c r="J66" i="15"/>
  <c r="G24" i="8"/>
  <c r="E84" i="15"/>
  <c r="F215" i="11"/>
  <c r="F197"/>
  <c r="F135"/>
  <c r="C186" i="8"/>
  <c r="D199"/>
  <c r="E54" i="11"/>
  <c r="F186"/>
  <c r="E102" i="8"/>
  <c r="D107"/>
  <c r="E107"/>
  <c r="D102"/>
  <c r="E36" i="6"/>
  <c r="D196" i="8"/>
  <c r="D55" i="11"/>
  <c r="E39"/>
  <c r="F65" i="8"/>
  <c r="F77" s="1"/>
  <c r="F13" i="6"/>
  <c r="D94" i="11"/>
  <c r="E94" s="1"/>
  <c r="F205"/>
  <c r="F72" i="8" l="1"/>
  <c r="F98" s="1"/>
  <c r="F66"/>
  <c r="F92" s="1"/>
  <c r="D81" i="11"/>
  <c r="D39" i="5"/>
  <c r="C167" i="15" s="1"/>
  <c r="C137"/>
  <c r="D146" i="8"/>
  <c r="E39" i="5"/>
  <c r="E146" i="8"/>
  <c r="E50" i="6"/>
  <c r="H53" i="3"/>
  <c r="F22" i="15" s="1"/>
  <c r="F19"/>
  <c r="F47" i="11"/>
  <c r="F48"/>
  <c r="F46"/>
  <c r="F54" i="7"/>
  <c r="F52" i="12" s="1"/>
  <c r="D85" i="11"/>
  <c r="E81"/>
  <c r="E85"/>
  <c r="F69"/>
  <c r="F68"/>
  <c r="F67"/>
  <c r="F58" i="7"/>
  <c r="F56" i="12" s="1"/>
  <c r="D59" i="11"/>
  <c r="E59"/>
  <c r="E55"/>
  <c r="H154" i="15"/>
  <c r="D87" i="12"/>
  <c r="C171" i="15"/>
  <c r="H212"/>
  <c r="C229"/>
  <c r="D104" i="12"/>
  <c r="E104"/>
  <c r="E199" i="8"/>
  <c r="C224" i="15"/>
  <c r="D212"/>
  <c r="D99" i="12"/>
  <c r="E193" i="8"/>
  <c r="E99" i="12"/>
  <c r="D101" i="11"/>
  <c r="E101" s="1"/>
  <c r="D192" i="8"/>
  <c r="E23" i="11"/>
  <c r="D109"/>
  <c r="E109" s="1"/>
  <c r="E31"/>
  <c r="D40" i="5"/>
  <c r="C172" i="15" s="1"/>
  <c r="C142"/>
  <c r="D152" i="8"/>
  <c r="E40" i="5"/>
  <c r="E152" i="8"/>
  <c r="E51" i="6"/>
  <c r="E105" i="15"/>
  <c r="G127" i="11"/>
  <c r="C96" i="15"/>
  <c r="G128" i="11"/>
  <c r="G31" i="8"/>
  <c r="G126" i="11"/>
  <c r="G13" i="7"/>
  <c r="C145" i="15"/>
  <c r="K124"/>
  <c r="D98" i="7"/>
  <c r="E98"/>
  <c r="E156" i="8"/>
  <c r="E91" i="12"/>
  <c r="C228" i="15"/>
  <c r="G212"/>
  <c r="D103" i="12"/>
  <c r="E198" i="8"/>
  <c r="E103" i="12"/>
  <c r="G185" i="8"/>
  <c r="F165" i="11"/>
  <c r="D29"/>
  <c r="F42"/>
  <c r="F43"/>
  <c r="F41"/>
  <c r="F53" i="7"/>
  <c r="F51" i="12" s="1"/>
  <c r="D162" i="8"/>
  <c r="E162" s="1"/>
  <c r="C135" i="15"/>
  <c r="C124"/>
  <c r="D88" i="7"/>
  <c r="E144" i="8"/>
  <c r="E81" i="12"/>
  <c r="E88" i="7"/>
  <c r="F187" i="11"/>
  <c r="D84" i="12"/>
  <c r="C168" i="15"/>
  <c r="E154"/>
  <c r="F212"/>
  <c r="C227"/>
  <c r="D102" i="12"/>
  <c r="E102"/>
  <c r="E197" i="8"/>
  <c r="D205"/>
  <c r="E80" i="11"/>
  <c r="D96" i="15"/>
  <c r="G132" i="11"/>
  <c r="E106" i="15"/>
  <c r="G32" i="8"/>
  <c r="G133" i="11"/>
  <c r="G131"/>
  <c r="G14" i="7"/>
  <c r="D110" i="11"/>
  <c r="E110" s="1"/>
  <c r="E32"/>
  <c r="E87" i="15"/>
  <c r="F154"/>
  <c r="C169"/>
  <c r="D85" i="12"/>
  <c r="D82"/>
  <c r="D154" i="15"/>
  <c r="C166"/>
  <c r="C170"/>
  <c r="D86" i="12"/>
  <c r="G154" i="15"/>
  <c r="L96"/>
  <c r="G184" i="11"/>
  <c r="G185"/>
  <c r="E116" i="15"/>
  <c r="G183" i="11"/>
  <c r="G26" i="7"/>
  <c r="D87"/>
  <c r="D161" i="8"/>
  <c r="E161" s="1"/>
  <c r="C134" i="15"/>
  <c r="B124"/>
  <c r="E143" i="8"/>
  <c r="E87" i="7"/>
  <c r="E80" i="12"/>
  <c r="C173" i="15"/>
  <c r="I154"/>
  <c r="D89" i="12"/>
  <c r="E109" i="15"/>
  <c r="G148" i="11"/>
  <c r="F96" i="15"/>
  <c r="G149" i="11"/>
  <c r="G147"/>
  <c r="G18" i="7"/>
  <c r="H64" i="1"/>
  <c r="H63"/>
  <c r="H36" i="3"/>
  <c r="H8" i="4"/>
  <c r="H44" i="3"/>
  <c r="H65" i="1"/>
  <c r="H62"/>
  <c r="F1" i="15"/>
  <c r="H10" i="3"/>
  <c r="H9" i="10"/>
  <c r="G96" i="15"/>
  <c r="E110"/>
  <c r="G153" i="11"/>
  <c r="G154"/>
  <c r="G152"/>
  <c r="G19" i="7"/>
  <c r="D204" i="8"/>
  <c r="E75" i="11"/>
  <c r="A154" i="15"/>
  <c r="D79" i="12"/>
  <c r="C151" i="15"/>
  <c r="C209"/>
  <c r="D208" i="8"/>
  <c r="E208" s="1"/>
  <c r="D61" i="6"/>
  <c r="A212" i="15"/>
  <c r="D96" i="12"/>
  <c r="E96"/>
  <c r="E190" i="8"/>
  <c r="E115" i="15"/>
  <c r="G179" i="11"/>
  <c r="K96" i="15"/>
  <c r="G180" i="11"/>
  <c r="G178"/>
  <c r="G25" i="7"/>
  <c r="F27"/>
  <c r="D57" i="15"/>
  <c r="I212"/>
  <c r="C231"/>
  <c r="D106" i="12"/>
  <c r="E106"/>
  <c r="E202" i="8"/>
  <c r="E77" i="15"/>
  <c r="E47" i="6"/>
  <c r="E138" i="8"/>
  <c r="D133"/>
  <c r="D138"/>
  <c r="E133"/>
  <c r="F212" i="11"/>
  <c r="F28" i="8"/>
  <c r="F33"/>
  <c r="D118" i="15"/>
  <c r="F13" i="5"/>
  <c r="C226" i="15"/>
  <c r="E212"/>
  <c r="D65" i="6"/>
  <c r="D101" i="12"/>
  <c r="E196" i="8"/>
  <c r="E101" i="12"/>
  <c r="G175" i="11"/>
  <c r="G174"/>
  <c r="J96" i="15"/>
  <c r="E114"/>
  <c r="G173" i="11"/>
  <c r="G24" i="7"/>
  <c r="F53" i="11"/>
  <c r="F52"/>
  <c r="F51"/>
  <c r="F55" i="7"/>
  <c r="F53" i="12" s="1"/>
  <c r="G144" i="11"/>
  <c r="G11" i="6"/>
  <c r="G143" i="11"/>
  <c r="E108" i="15"/>
  <c r="E96"/>
  <c r="G142" i="11"/>
  <c r="G17" i="7"/>
  <c r="F91" i="8"/>
  <c r="F28" i="6"/>
  <c r="F69" i="8" s="1"/>
  <c r="F192" i="11"/>
  <c r="F139"/>
  <c r="D97" i="7"/>
  <c r="C144" i="15"/>
  <c r="J124"/>
  <c r="E97" i="7"/>
  <c r="E90" i="12"/>
  <c r="E155" i="8"/>
  <c r="L124" i="15"/>
  <c r="C146"/>
  <c r="D99" i="7"/>
  <c r="E99"/>
  <c r="E157" i="8"/>
  <c r="E92" i="12"/>
  <c r="F62" i="8"/>
  <c r="F74"/>
  <c r="F100" s="1"/>
  <c r="E111" i="15"/>
  <c r="G158" i="11"/>
  <c r="G159"/>
  <c r="H96" i="15"/>
  <c r="G157" i="11"/>
  <c r="G20" i="7"/>
  <c r="G30" i="8"/>
  <c r="G123" i="11"/>
  <c r="E104" i="15"/>
  <c r="G122" i="11"/>
  <c r="B96" i="15"/>
  <c r="G121" i="11"/>
  <c r="G12" i="7"/>
  <c r="E82" i="15"/>
  <c r="F97" i="8"/>
  <c r="C222" i="15"/>
  <c r="B212"/>
  <c r="D97" i="12"/>
  <c r="E191" i="8"/>
  <c r="E97" i="12"/>
  <c r="D203" i="8"/>
  <c r="D69" i="6" s="1"/>
  <c r="E70" i="11"/>
  <c r="H70" i="1"/>
  <c r="F2" i="15"/>
  <c r="H71" i="1"/>
  <c r="H45" i="3"/>
  <c r="H68" i="1"/>
  <c r="H69"/>
  <c r="H9" i="4"/>
  <c r="H11" i="3"/>
  <c r="H10" i="10"/>
  <c r="E113" i="15"/>
  <c r="G12" i="6"/>
  <c r="G169" i="11"/>
  <c r="G170"/>
  <c r="I96" i="15"/>
  <c r="G168" i="11"/>
  <c r="G23" i="7"/>
  <c r="H76" i="1"/>
  <c r="H77"/>
  <c r="H10" i="4"/>
  <c r="H74" i="1"/>
  <c r="F3" i="15"/>
  <c r="H75" i="1"/>
  <c r="H46" i="3"/>
  <c r="H11" i="10"/>
  <c r="H12" i="3"/>
  <c r="A96" i="15"/>
  <c r="E91"/>
  <c r="G117" i="11"/>
  <c r="G29" i="8"/>
  <c r="G118" i="11"/>
  <c r="G10" i="6"/>
  <c r="G116" i="11"/>
  <c r="G11" i="7"/>
  <c r="F12" i="11"/>
  <c r="F11"/>
  <c r="F10"/>
  <c r="F47" i="7"/>
  <c r="F45" i="12" s="1"/>
  <c r="F60" i="8"/>
  <c r="F61"/>
  <c r="F73"/>
  <c r="F99" s="1"/>
  <c r="D52" i="6"/>
  <c r="F207" i="11"/>
  <c r="D163" i="8"/>
  <c r="E163" s="1"/>
  <c r="D180" l="1"/>
  <c r="D71" i="6"/>
  <c r="C235" i="15"/>
  <c r="D206" i="8"/>
  <c r="D56" i="5"/>
  <c r="E206" i="8"/>
  <c r="E56" i="5"/>
  <c r="E180" i="8"/>
  <c r="E115" i="7"/>
  <c r="E69" i="6"/>
  <c r="E107" i="15"/>
  <c r="G15" i="8"/>
  <c r="G13" i="6"/>
  <c r="G10" i="5"/>
  <c r="F74" i="11"/>
  <c r="F73"/>
  <c r="F72"/>
  <c r="F59" i="7"/>
  <c r="F57" i="12" s="1"/>
  <c r="F13" i="11"/>
  <c r="G136"/>
  <c r="G119"/>
  <c r="G194"/>
  <c r="G137"/>
  <c r="G195"/>
  <c r="H78" i="1"/>
  <c r="I78" s="1"/>
  <c r="F14" i="16"/>
  <c r="H31" i="12"/>
  <c r="I74" i="1"/>
  <c r="E53" i="15"/>
  <c r="I36"/>
  <c r="G189" i="11"/>
  <c r="G138"/>
  <c r="G196"/>
  <c r="BB14" i="16"/>
  <c r="H33" i="12"/>
  <c r="I76" i="1"/>
  <c r="F26" i="15"/>
  <c r="H66" i="6"/>
  <c r="I45" i="3"/>
  <c r="I53" i="5"/>
  <c r="I14" i="12"/>
  <c r="I93" i="1"/>
  <c r="H27" i="12"/>
  <c r="V13" i="16"/>
  <c r="I70" i="1"/>
  <c r="G30" i="7"/>
  <c r="F79" i="11"/>
  <c r="F78"/>
  <c r="F77"/>
  <c r="F60" i="7"/>
  <c r="F58" i="12" s="1"/>
  <c r="E48" i="15"/>
  <c r="E36"/>
  <c r="G181" i="11"/>
  <c r="C233" i="15"/>
  <c r="K212"/>
  <c r="D108" i="12"/>
  <c r="E204" i="8"/>
  <c r="E108" i="12"/>
  <c r="I9" i="10"/>
  <c r="F239" i="15"/>
  <c r="H12" i="10"/>
  <c r="H62" i="6"/>
  <c r="H47" i="3"/>
  <c r="F25" i="15"/>
  <c r="I13" i="12"/>
  <c r="I108" i="7"/>
  <c r="I92" i="1"/>
  <c r="I44" i="3"/>
  <c r="BB11" i="16"/>
  <c r="H21" i="12"/>
  <c r="I64" i="1"/>
  <c r="G32" i="7"/>
  <c r="C198" i="15"/>
  <c r="F183"/>
  <c r="F44" i="11"/>
  <c r="C199" i="15"/>
  <c r="G183"/>
  <c r="G31" i="7"/>
  <c r="H183" i="15"/>
  <c r="C200"/>
  <c r="F49" i="11"/>
  <c r="D209" i="8"/>
  <c r="E209" s="1"/>
  <c r="E117" i="15"/>
  <c r="G27" i="8"/>
  <c r="G12" i="5"/>
  <c r="G199" i="11"/>
  <c r="G124"/>
  <c r="G201"/>
  <c r="G160"/>
  <c r="F122" i="8"/>
  <c r="F34" i="6"/>
  <c r="F37" i="11"/>
  <c r="F38"/>
  <c r="F36"/>
  <c r="F52" i="7"/>
  <c r="F50" i="12" s="1"/>
  <c r="G164" i="11"/>
  <c r="G176"/>
  <c r="D176" i="8"/>
  <c r="D67" i="6"/>
  <c r="C230" i="15"/>
  <c r="D200" i="8"/>
  <c r="D52" i="5"/>
  <c r="E65" i="6"/>
  <c r="E200" i="8"/>
  <c r="E52" i="5"/>
  <c r="E176" i="8"/>
  <c r="E111" i="7"/>
  <c r="E55" i="15"/>
  <c r="K36"/>
  <c r="C180"/>
  <c r="A183"/>
  <c r="G155" i="11"/>
  <c r="H66" i="1"/>
  <c r="I66" s="1"/>
  <c r="F11" i="16"/>
  <c r="H19" i="12"/>
  <c r="I62" i="1"/>
  <c r="AD11" i="16"/>
  <c r="H20" i="12"/>
  <c r="I63" i="1"/>
  <c r="G150" i="11"/>
  <c r="G211"/>
  <c r="F191"/>
  <c r="D81" i="12"/>
  <c r="C165" i="15"/>
  <c r="C154"/>
  <c r="G129" i="11"/>
  <c r="G204"/>
  <c r="G205"/>
  <c r="F125" i="8"/>
  <c r="F86"/>
  <c r="F78"/>
  <c r="F27" i="6"/>
  <c r="H26" i="12"/>
  <c r="BJ12" i="16"/>
  <c r="I69" i="1"/>
  <c r="E54" i="15"/>
  <c r="J36"/>
  <c r="C197"/>
  <c r="E183"/>
  <c r="F28" i="7"/>
  <c r="D58" i="15"/>
  <c r="F33" i="7"/>
  <c r="C202" i="15"/>
  <c r="I183"/>
  <c r="N12" i="16"/>
  <c r="H22" i="12"/>
  <c r="I65" i="1"/>
  <c r="F4" i="15"/>
  <c r="H11" i="4"/>
  <c r="G186" i="11"/>
  <c r="G209"/>
  <c r="G134"/>
  <c r="G210"/>
  <c r="K154" i="15"/>
  <c r="D91" i="12"/>
  <c r="C175" i="15"/>
  <c r="C223"/>
  <c r="C212"/>
  <c r="D210" i="8"/>
  <c r="E210" s="1"/>
  <c r="D98" i="12"/>
  <c r="E98"/>
  <c r="E192" i="8"/>
  <c r="D183" i="15"/>
  <c r="C195"/>
  <c r="F70" i="11"/>
  <c r="F123" i="8"/>
  <c r="G171" i="11"/>
  <c r="G188"/>
  <c r="H72" i="1"/>
  <c r="I72" s="1"/>
  <c r="AL12" i="16"/>
  <c r="H25" i="12"/>
  <c r="I68" i="1"/>
  <c r="I11" i="10"/>
  <c r="F241" i="15"/>
  <c r="AD14" i="16"/>
  <c r="H32" i="12"/>
  <c r="I75" i="1"/>
  <c r="N15" i="16"/>
  <c r="H34" i="12"/>
  <c r="I77" i="1"/>
  <c r="I11" i="3"/>
  <c r="C232" i="15"/>
  <c r="J212"/>
  <c r="D107" i="12"/>
  <c r="E203" i="8"/>
  <c r="E107" i="12"/>
  <c r="F35" i="6"/>
  <c r="F63" i="11"/>
  <c r="F64"/>
  <c r="F90" s="1"/>
  <c r="F62"/>
  <c r="F57" i="7"/>
  <c r="F55" i="12" s="1"/>
  <c r="G162" i="11"/>
  <c r="G145"/>
  <c r="E112" i="15"/>
  <c r="G21" i="8"/>
  <c r="G11" i="5"/>
  <c r="C147" i="15"/>
  <c r="D158" i="8"/>
  <c r="D41" i="5"/>
  <c r="C177" i="15" s="1"/>
  <c r="E41" i="5"/>
  <c r="E158" i="8"/>
  <c r="E52" i="6"/>
  <c r="F79" i="8"/>
  <c r="F87"/>
  <c r="A36" i="15"/>
  <c r="E31"/>
  <c r="G29" i="7"/>
  <c r="I12" i="3"/>
  <c r="F27" i="15"/>
  <c r="H70" i="6"/>
  <c r="I116" i="7"/>
  <c r="I46" i="3"/>
  <c r="I57" i="5"/>
  <c r="I94" i="1"/>
  <c r="I15" i="12"/>
  <c r="G190" i="11"/>
  <c r="F240" i="15"/>
  <c r="I10" i="10"/>
  <c r="H28" i="12"/>
  <c r="AT13" i="16"/>
  <c r="I71" i="1"/>
  <c r="C193" i="15"/>
  <c r="B183"/>
  <c r="E44"/>
  <c r="B36"/>
  <c r="G200" i="11"/>
  <c r="H36" i="15"/>
  <c r="E51"/>
  <c r="F88" i="8"/>
  <c r="F80"/>
  <c r="C176" i="15"/>
  <c r="L154"/>
  <c r="D92" i="12"/>
  <c r="C174" i="15"/>
  <c r="D90" i="12"/>
  <c r="J154" i="15"/>
  <c r="F217" i="11"/>
  <c r="F213"/>
  <c r="G163"/>
  <c r="F54"/>
  <c r="D63" i="6"/>
  <c r="D73"/>
  <c r="C225" i="15"/>
  <c r="D194" i="8"/>
  <c r="D172"/>
  <c r="D48" i="5"/>
  <c r="E194" i="8"/>
  <c r="E172"/>
  <c r="E107" i="7"/>
  <c r="E48" i="5"/>
  <c r="E61" i="6"/>
  <c r="E50" i="15"/>
  <c r="G36"/>
  <c r="J27" i="3"/>
  <c r="H13"/>
  <c r="I13" s="1"/>
  <c r="J28"/>
  <c r="I10"/>
  <c r="J29"/>
  <c r="E49" i="15"/>
  <c r="F36"/>
  <c r="C164"/>
  <c r="B154"/>
  <c r="D80" i="12"/>
  <c r="E56" i="15"/>
  <c r="L36"/>
  <c r="D36"/>
  <c r="E46"/>
  <c r="C234"/>
  <c r="L212"/>
  <c r="D109" i="12"/>
  <c r="E205" i="8"/>
  <c r="E109" i="12"/>
  <c r="D86" i="11"/>
  <c r="D33"/>
  <c r="E29"/>
  <c r="E33"/>
  <c r="E45" i="15"/>
  <c r="C36"/>
  <c r="G206" i="11"/>
  <c r="F103" i="8"/>
  <c r="F29" i="6"/>
  <c r="D211" i="8"/>
  <c r="E211" s="1"/>
  <c r="F124"/>
  <c r="D53" i="6"/>
  <c r="F88" i="11" l="1"/>
  <c r="D111"/>
  <c r="D107"/>
  <c r="E107"/>
  <c r="E111"/>
  <c r="E86"/>
  <c r="G7" i="15"/>
  <c r="J30" i="3"/>
  <c r="M27"/>
  <c r="J33"/>
  <c r="H20" i="8"/>
  <c r="F81" i="15"/>
  <c r="H67"/>
  <c r="I28" i="12"/>
  <c r="F27" i="11"/>
  <c r="F106" i="8"/>
  <c r="F119"/>
  <c r="F26" i="11"/>
  <c r="F25"/>
  <c r="F50" i="7"/>
  <c r="F48" i="12" s="1"/>
  <c r="F150" i="8"/>
  <c r="F76" i="7"/>
  <c r="F69" i="12" s="1"/>
  <c r="F75" i="8"/>
  <c r="F129"/>
  <c r="D107" i="7"/>
  <c r="D50" i="5"/>
  <c r="C196" i="15"/>
  <c r="D212" i="8"/>
  <c r="D184"/>
  <c r="C236" i="15"/>
  <c r="D207" i="8"/>
  <c r="E184"/>
  <c r="E207"/>
  <c r="E212"/>
  <c r="E73" i="6"/>
  <c r="H181" i="8"/>
  <c r="I70" i="6"/>
  <c r="I181" i="8"/>
  <c r="E52" i="15"/>
  <c r="G21" i="7"/>
  <c r="G161" i="11"/>
  <c r="F84" i="15"/>
  <c r="J67"/>
  <c r="H24" i="8"/>
  <c r="I32" i="12"/>
  <c r="E67" i="15"/>
  <c r="H29" i="12"/>
  <c r="H17" i="8"/>
  <c r="F78" i="15"/>
  <c r="I25" i="12"/>
  <c r="G212" i="11"/>
  <c r="H14" i="8"/>
  <c r="F76" i="15"/>
  <c r="D67"/>
  <c r="I22" i="12"/>
  <c r="F17" i="11"/>
  <c r="F117" i="8"/>
  <c r="F104"/>
  <c r="F16" i="11"/>
  <c r="F15"/>
  <c r="F48" i="7"/>
  <c r="F46" i="12" s="1"/>
  <c r="F33" i="6"/>
  <c r="D111" i="7"/>
  <c r="D54" i="5"/>
  <c r="C201" i="15"/>
  <c r="F57" i="11"/>
  <c r="G202"/>
  <c r="G27" i="7"/>
  <c r="E57" i="15"/>
  <c r="H13" i="8"/>
  <c r="F75" i="15"/>
  <c r="C67"/>
  <c r="I21" i="12"/>
  <c r="H173" i="8"/>
  <c r="H74" i="6"/>
  <c r="I173" i="8"/>
  <c r="I62" i="6"/>
  <c r="H177" i="8"/>
  <c r="I66" i="6"/>
  <c r="I177" i="8"/>
  <c r="G28"/>
  <c r="G33"/>
  <c r="E118" i="15"/>
  <c r="G13" i="5"/>
  <c r="C206" i="15"/>
  <c r="D115" i="7"/>
  <c r="D58" i="5"/>
  <c r="F128" i="8"/>
  <c r="F65" i="11"/>
  <c r="F82"/>
  <c r="F101" i="8"/>
  <c r="F27" i="5"/>
  <c r="F149" i="8"/>
  <c r="F75" i="7"/>
  <c r="F68" i="12" s="1"/>
  <c r="D178" i="8"/>
  <c r="E67" i="6"/>
  <c r="E178" i="8"/>
  <c r="F58" i="11"/>
  <c r="F28" i="15"/>
  <c r="I47" i="3"/>
  <c r="F80" i="11"/>
  <c r="F80" i="15"/>
  <c r="H19" i="8"/>
  <c r="G67" i="15"/>
  <c r="I27" i="12"/>
  <c r="K67" i="15"/>
  <c r="H25" i="8"/>
  <c r="F85" i="15"/>
  <c r="I33" i="12"/>
  <c r="G216" i="11"/>
  <c r="G215"/>
  <c r="G214"/>
  <c r="E47" i="15"/>
  <c r="G15" i="7"/>
  <c r="D182" i="8"/>
  <c r="E71" i="6"/>
  <c r="E182" i="8"/>
  <c r="C183" i="15"/>
  <c r="C194"/>
  <c r="F30" i="6"/>
  <c r="F63" i="8"/>
  <c r="F116"/>
  <c r="G207" i="11"/>
  <c r="F74" i="15"/>
  <c r="B67"/>
  <c r="H12" i="8"/>
  <c r="I20" i="12"/>
  <c r="F39" i="11"/>
  <c r="F56"/>
  <c r="F148" i="8"/>
  <c r="F45" i="6"/>
  <c r="F74" i="7"/>
  <c r="F67" i="12" s="1"/>
  <c r="F198" i="8"/>
  <c r="F197"/>
  <c r="C204" i="15"/>
  <c r="K183"/>
  <c r="I67"/>
  <c r="H35" i="12"/>
  <c r="H23" i="8"/>
  <c r="F83" i="15"/>
  <c r="I31" i="12"/>
  <c r="G197" i="11"/>
  <c r="G135"/>
  <c r="F91"/>
  <c r="F190" i="8"/>
  <c r="F131"/>
  <c r="F130"/>
  <c r="D164"/>
  <c r="D159"/>
  <c r="C148" i="15"/>
  <c r="E53" i="6"/>
  <c r="E164" i="8"/>
  <c r="E159"/>
  <c r="G9" i="15"/>
  <c r="M29" i="3"/>
  <c r="J52"/>
  <c r="J35"/>
  <c r="F199" i="8"/>
  <c r="C205" i="15"/>
  <c r="L183"/>
  <c r="F22" i="11"/>
  <c r="F118" i="8"/>
  <c r="F105"/>
  <c r="F21" i="11"/>
  <c r="F20"/>
  <c r="F49" i="7"/>
  <c r="F47" i="12" s="1"/>
  <c r="F83" i="11"/>
  <c r="J183" i="15"/>
  <c r="C203"/>
  <c r="G8"/>
  <c r="M28" i="3"/>
  <c r="J34"/>
  <c r="D174" i="8"/>
  <c r="D75" i="6"/>
  <c r="E63"/>
  <c r="E174" i="8"/>
  <c r="F84" i="11"/>
  <c r="L67" i="15"/>
  <c r="H26" i="8"/>
  <c r="F86" i="15"/>
  <c r="I34" i="12"/>
  <c r="G187" i="11"/>
  <c r="F203" i="8"/>
  <c r="H18"/>
  <c r="F79" i="15"/>
  <c r="F67"/>
  <c r="I26" i="12"/>
  <c r="F151" i="8"/>
  <c r="F77" i="7"/>
  <c r="F70" i="12" s="1"/>
  <c r="H11" i="8"/>
  <c r="A67" i="15"/>
  <c r="F61"/>
  <c r="H23" i="12"/>
  <c r="I19"/>
  <c r="F95" i="8"/>
  <c r="F26" i="5"/>
  <c r="I12" i="10"/>
  <c r="F242" i="15"/>
  <c r="F75" i="11"/>
  <c r="F89"/>
  <c r="I49" i="5"/>
  <c r="I112" i="7"/>
  <c r="D141" i="15" l="1"/>
  <c r="H125"/>
  <c r="F94" i="7"/>
  <c r="F109" i="15"/>
  <c r="F97"/>
  <c r="H149" i="11"/>
  <c r="I149" s="1"/>
  <c r="H148"/>
  <c r="I148" s="1"/>
  <c r="H147"/>
  <c r="H18" i="7"/>
  <c r="I18" i="8"/>
  <c r="G191" i="11"/>
  <c r="F98"/>
  <c r="F23"/>
  <c r="F100"/>
  <c r="H213" i="15"/>
  <c r="D229"/>
  <c r="F104" i="12"/>
  <c r="D227" i="15"/>
  <c r="F213"/>
  <c r="F102" i="12"/>
  <c r="F126" i="8"/>
  <c r="F35" i="5"/>
  <c r="F55" i="11"/>
  <c r="F196" i="8"/>
  <c r="F115" i="15"/>
  <c r="H180" i="11"/>
  <c r="I180" s="1"/>
  <c r="K97" i="15"/>
  <c r="H179" i="11"/>
  <c r="I179" s="1"/>
  <c r="H178"/>
  <c r="I25" i="8"/>
  <c r="H25" i="7"/>
  <c r="F110" i="15"/>
  <c r="G97"/>
  <c r="H154" i="11"/>
  <c r="I154" s="1"/>
  <c r="H153"/>
  <c r="I153" s="1"/>
  <c r="H152"/>
  <c r="H19" i="7"/>
  <c r="I19" i="8"/>
  <c r="F125" i="15"/>
  <c r="F92" i="7"/>
  <c r="D139" i="15"/>
  <c r="F154" i="8"/>
  <c r="F46" i="6"/>
  <c r="F79" i="7"/>
  <c r="F72" i="12" s="1"/>
  <c r="E58" i="15"/>
  <c r="G28" i="7"/>
  <c r="G33"/>
  <c r="D113"/>
  <c r="E54" i="5"/>
  <c r="E113" i="7"/>
  <c r="F18" i="11"/>
  <c r="F93"/>
  <c r="F30"/>
  <c r="F95"/>
  <c r="F32"/>
  <c r="D97" i="15"/>
  <c r="H32" i="8"/>
  <c r="H133" i="11"/>
  <c r="F106" i="15"/>
  <c r="H132" i="11"/>
  <c r="H131"/>
  <c r="H14" i="7"/>
  <c r="I14" i="8"/>
  <c r="F155"/>
  <c r="F80" i="7"/>
  <c r="F73" i="12" s="1"/>
  <c r="G10" i="15"/>
  <c r="M30" i="3"/>
  <c r="F156" i="8"/>
  <c r="F81" i="7"/>
  <c r="F74" i="12" s="1"/>
  <c r="F87" i="15"/>
  <c r="I35" i="12"/>
  <c r="F142" i="8"/>
  <c r="F134"/>
  <c r="G65"/>
  <c r="F44" i="6"/>
  <c r="G59" i="8"/>
  <c r="F69" i="7"/>
  <c r="F62" i="12" s="1"/>
  <c r="F205" i="8"/>
  <c r="F143"/>
  <c r="G60" s="1"/>
  <c r="F135"/>
  <c r="G72"/>
  <c r="G98" s="1"/>
  <c r="G66"/>
  <c r="G92" s="1"/>
  <c r="F70" i="7"/>
  <c r="F63" i="12" s="1"/>
  <c r="G125" i="15"/>
  <c r="F93" i="7"/>
  <c r="D140" i="15"/>
  <c r="F137" i="8"/>
  <c r="F145"/>
  <c r="F72" i="7"/>
  <c r="F65" i="12" s="1"/>
  <c r="F116" i="15"/>
  <c r="L97"/>
  <c r="H185" i="11"/>
  <c r="I185" s="1"/>
  <c r="H184"/>
  <c r="I184" s="1"/>
  <c r="H183"/>
  <c r="I26" i="8"/>
  <c r="H26" i="7"/>
  <c r="F113" i="15"/>
  <c r="I97"/>
  <c r="H12" i="6"/>
  <c r="H170" i="11"/>
  <c r="H169"/>
  <c r="H168"/>
  <c r="I23" i="8"/>
  <c r="H23" i="7"/>
  <c r="D117"/>
  <c r="E58" i="5"/>
  <c r="E117" i="7"/>
  <c r="C97" i="15"/>
  <c r="F105"/>
  <c r="H31" i="8"/>
  <c r="H128" i="11"/>
  <c r="H127"/>
  <c r="H126"/>
  <c r="I13" i="8"/>
  <c r="H13" i="7"/>
  <c r="F89" i="8"/>
  <c r="F36" i="6"/>
  <c r="F25" i="5"/>
  <c r="F82" i="15"/>
  <c r="I29" i="12"/>
  <c r="D109" i="7"/>
  <c r="E50" i="5"/>
  <c r="E109" i="7"/>
  <c r="F104" i="11"/>
  <c r="J65" i="1"/>
  <c r="J44" i="3"/>
  <c r="G1" i="15"/>
  <c r="J62" i="1"/>
  <c r="M8" i="4"/>
  <c r="J63" i="1"/>
  <c r="J36" i="3"/>
  <c r="J8" i="4"/>
  <c r="J64" i="1"/>
  <c r="M33" i="3"/>
  <c r="J10"/>
  <c r="J9" i="10"/>
  <c r="F77" i="15"/>
  <c r="I23" i="12"/>
  <c r="J71" i="1"/>
  <c r="M9" i="4"/>
  <c r="J68" i="1"/>
  <c r="M34" i="3"/>
  <c r="J69" i="1"/>
  <c r="J45" i="3"/>
  <c r="J9" i="4"/>
  <c r="J70" i="1"/>
  <c r="G2" i="15"/>
  <c r="J11" i="3"/>
  <c r="J10" i="10"/>
  <c r="G240" i="15" s="1"/>
  <c r="F136" i="8"/>
  <c r="F144"/>
  <c r="F71" i="7"/>
  <c r="F64" i="12" s="1"/>
  <c r="F91" i="15"/>
  <c r="A97"/>
  <c r="H29" i="8"/>
  <c r="H118" i="11"/>
  <c r="H10" i="6"/>
  <c r="H117" i="11"/>
  <c r="H116"/>
  <c r="H11" i="7"/>
  <c r="I11" i="8"/>
  <c r="J213" i="15"/>
  <c r="D232"/>
  <c r="F107" i="12"/>
  <c r="G21" i="15"/>
  <c r="M52" i="3"/>
  <c r="F157" i="8"/>
  <c r="F82" i="7"/>
  <c r="F75" i="12" s="1"/>
  <c r="A213" i="15"/>
  <c r="D209"/>
  <c r="F96" i="12"/>
  <c r="G139" i="11"/>
  <c r="G192"/>
  <c r="G213" i="15"/>
  <c r="D228"/>
  <c r="F103" i="12"/>
  <c r="H30" i="8"/>
  <c r="H123" i="11"/>
  <c r="F104" i="15"/>
  <c r="B97"/>
  <c r="H122" i="11"/>
  <c r="H121"/>
  <c r="H12" i="7"/>
  <c r="I12" i="8"/>
  <c r="F204"/>
  <c r="D186"/>
  <c r="E75" i="6"/>
  <c r="E186" i="8"/>
  <c r="F99" i="11"/>
  <c r="J74" i="1"/>
  <c r="G3" i="15"/>
  <c r="J75" i="1"/>
  <c r="M10" i="4"/>
  <c r="J76" i="1"/>
  <c r="J46" i="3"/>
  <c r="J77" i="1"/>
  <c r="M35" i="3"/>
  <c r="J10" i="4"/>
  <c r="J11" i="10"/>
  <c r="G241" i="15" s="1"/>
  <c r="J12" i="3"/>
  <c r="D138" i="15"/>
  <c r="E125"/>
  <c r="F91" i="7"/>
  <c r="F51" i="6"/>
  <c r="F81" i="8"/>
  <c r="F76"/>
  <c r="F81" i="11"/>
  <c r="F202" i="8"/>
  <c r="H185"/>
  <c r="I185"/>
  <c r="I74" i="6"/>
  <c r="F94" i="11"/>
  <c r="F31"/>
  <c r="H144"/>
  <c r="F108" i="15"/>
  <c r="E97"/>
  <c r="H11" i="6"/>
  <c r="H143" i="11"/>
  <c r="H142"/>
  <c r="I17" i="8"/>
  <c r="H17" i="7"/>
  <c r="H175" i="11"/>
  <c r="I175" s="1"/>
  <c r="F114" i="15"/>
  <c r="J97"/>
  <c r="H174" i="11"/>
  <c r="I174" s="1"/>
  <c r="H173"/>
  <c r="I24" i="8"/>
  <c r="H24" i="7"/>
  <c r="G165" i="11"/>
  <c r="F103"/>
  <c r="F28"/>
  <c r="F105"/>
  <c r="F111" i="15"/>
  <c r="H97"/>
  <c r="H159" i="11"/>
  <c r="I159" s="1"/>
  <c r="H158"/>
  <c r="I158" s="1"/>
  <c r="H157"/>
  <c r="I20" i="8"/>
  <c r="H20" i="7"/>
  <c r="J51" i="3"/>
  <c r="J50"/>
  <c r="G86" i="8" l="1"/>
  <c r="G78"/>
  <c r="G19" i="15"/>
  <c r="J53" i="3"/>
  <c r="M50"/>
  <c r="H160" i="11"/>
  <c r="I160" s="1"/>
  <c r="I157"/>
  <c r="F109"/>
  <c r="G20" i="15"/>
  <c r="M51" i="3"/>
  <c r="H176" i="11"/>
  <c r="I176" s="1"/>
  <c r="I173"/>
  <c r="H163"/>
  <c r="I163" s="1"/>
  <c r="I143"/>
  <c r="F54" i="15"/>
  <c r="J37"/>
  <c r="I24" i="7"/>
  <c r="P15" i="16"/>
  <c r="J34" i="12"/>
  <c r="F44" i="15"/>
  <c r="B37"/>
  <c r="I12" i="7"/>
  <c r="D199" i="15"/>
  <c r="G184"/>
  <c r="L125"/>
  <c r="F99" i="7"/>
  <c r="D146" i="15"/>
  <c r="J184"/>
  <c r="D203"/>
  <c r="H15" i="8"/>
  <c r="H13" i="6"/>
  <c r="F107" i="15"/>
  <c r="H10" i="5"/>
  <c r="I15" i="8"/>
  <c r="I10" i="6"/>
  <c r="X13" i="16"/>
  <c r="J27" i="12"/>
  <c r="J12" i="10"/>
  <c r="G242" i="15" s="1"/>
  <c r="G239"/>
  <c r="G4"/>
  <c r="M11" i="4"/>
  <c r="M36" i="3"/>
  <c r="J11" i="4"/>
  <c r="H11" i="16"/>
  <c r="J19" i="12"/>
  <c r="J66" i="1"/>
  <c r="F102" i="8"/>
  <c r="F107"/>
  <c r="H129" i="11"/>
  <c r="H204"/>
  <c r="I204" s="1"/>
  <c r="I126"/>
  <c r="H189"/>
  <c r="I189" s="1"/>
  <c r="I169"/>
  <c r="D136" i="15"/>
  <c r="D125"/>
  <c r="F163" i="8"/>
  <c r="F89" i="7"/>
  <c r="G68" i="11"/>
  <c r="G69"/>
  <c r="G67"/>
  <c r="G58" i="7"/>
  <c r="G56" i="12" s="1"/>
  <c r="D234" i="15"/>
  <c r="L213"/>
  <c r="F109" i="12"/>
  <c r="G91" i="8"/>
  <c r="H209" i="11"/>
  <c r="I209" s="1"/>
  <c r="H134"/>
  <c r="I131"/>
  <c r="I32" i="8"/>
  <c r="H32" i="7"/>
  <c r="I32" s="1"/>
  <c r="F191" i="8"/>
  <c r="F96" i="11"/>
  <c r="F29"/>
  <c r="D143" i="15"/>
  <c r="F52" i="6"/>
  <c r="I125" i="15"/>
  <c r="F96" i="7"/>
  <c r="G37" i="15"/>
  <c r="F50"/>
  <c r="I19" i="7"/>
  <c r="H181" i="11"/>
  <c r="I181" s="1"/>
  <c r="I178"/>
  <c r="D200" i="15"/>
  <c r="H184"/>
  <c r="J31" i="12"/>
  <c r="J78" i="1"/>
  <c r="H14" i="16"/>
  <c r="H137" i="11"/>
  <c r="H195"/>
  <c r="I195" s="1"/>
  <c r="I117"/>
  <c r="F88" i="7"/>
  <c r="D135" i="15"/>
  <c r="F162" i="8"/>
  <c r="C125" i="15"/>
  <c r="J26" i="12"/>
  <c r="BL12" i="16"/>
  <c r="J25" i="12"/>
  <c r="J72" i="1"/>
  <c r="AN12" i="16"/>
  <c r="P12"/>
  <c r="J22" i="12"/>
  <c r="I31" i="8"/>
  <c r="H31" i="7"/>
  <c r="I31" s="1"/>
  <c r="H171" i="11"/>
  <c r="H188"/>
  <c r="I188" s="1"/>
  <c r="I168"/>
  <c r="H186"/>
  <c r="I186" s="1"/>
  <c r="I183"/>
  <c r="G155" i="15"/>
  <c r="D170"/>
  <c r="F86" i="12"/>
  <c r="F120" i="8"/>
  <c r="F47" i="6"/>
  <c r="F34" i="5"/>
  <c r="F50" i="6"/>
  <c r="A125" i="15"/>
  <c r="D121"/>
  <c r="F160" i="8"/>
  <c r="F86" i="7"/>
  <c r="K125" i="15"/>
  <c r="D145"/>
  <c r="F98" i="7"/>
  <c r="F46" i="15"/>
  <c r="D37"/>
  <c r="I14" i="7"/>
  <c r="H211" i="11"/>
  <c r="I211" s="1"/>
  <c r="I133"/>
  <c r="F132" i="8"/>
  <c r="F36" i="5"/>
  <c r="F59" i="11"/>
  <c r="D198" i="15"/>
  <c r="F184"/>
  <c r="F192" i="8"/>
  <c r="F101" i="11"/>
  <c r="G74" i="8"/>
  <c r="G100" s="1"/>
  <c r="F106" i="11"/>
  <c r="F193" i="8"/>
  <c r="D231" i="15"/>
  <c r="F69" i="6"/>
  <c r="I213" i="15"/>
  <c r="F106" i="12"/>
  <c r="H30" i="7"/>
  <c r="I30" s="1"/>
  <c r="I30" i="8"/>
  <c r="G26" i="15"/>
  <c r="J66" i="6"/>
  <c r="BD11" i="16"/>
  <c r="J21" i="12"/>
  <c r="G25" i="15"/>
  <c r="J62" i="6"/>
  <c r="J47" i="3"/>
  <c r="C37" i="15"/>
  <c r="F45"/>
  <c r="I13" i="7"/>
  <c r="H206" i="11"/>
  <c r="I206" s="1"/>
  <c r="I128"/>
  <c r="F117" i="15"/>
  <c r="H27" i="8"/>
  <c r="H12" i="5"/>
  <c r="I27" i="8"/>
  <c r="I12" i="6"/>
  <c r="G43" i="11"/>
  <c r="G42"/>
  <c r="G41"/>
  <c r="G53" i="7"/>
  <c r="G51" i="12" s="1"/>
  <c r="D134" i="15"/>
  <c r="B125"/>
  <c r="F161" i="8"/>
  <c r="F87" i="7"/>
  <c r="G85" i="8"/>
  <c r="F110" i="11"/>
  <c r="K37" i="15"/>
  <c r="F55"/>
  <c r="I25" i="7"/>
  <c r="D226" i="15"/>
  <c r="E213"/>
  <c r="F65" i="6"/>
  <c r="F101" i="12"/>
  <c r="H150" i="11"/>
  <c r="I150" s="1"/>
  <c r="I147"/>
  <c r="H155" i="15"/>
  <c r="D171"/>
  <c r="F87" i="12"/>
  <c r="G67" i="8"/>
  <c r="G93" s="1"/>
  <c r="G62"/>
  <c r="G68"/>
  <c r="G94" s="1"/>
  <c r="G71"/>
  <c r="G77" s="1"/>
  <c r="E37" i="15"/>
  <c r="F48"/>
  <c r="I17" i="7"/>
  <c r="F112" i="15"/>
  <c r="H21" i="8"/>
  <c r="H11" i="5"/>
  <c r="I11" i="6"/>
  <c r="I21" i="8"/>
  <c r="F85" i="11"/>
  <c r="H164"/>
  <c r="I164" s="1"/>
  <c r="I144"/>
  <c r="D168" i="15"/>
  <c r="E155"/>
  <c r="F84" i="12"/>
  <c r="J33"/>
  <c r="BD14" i="16"/>
  <c r="D233" i="15"/>
  <c r="K213"/>
  <c r="F108" i="12"/>
  <c r="H200" i="11"/>
  <c r="I200" s="1"/>
  <c r="I122"/>
  <c r="G217"/>
  <c r="G213"/>
  <c r="H119"/>
  <c r="H194"/>
  <c r="I194" s="1"/>
  <c r="H136"/>
  <c r="I116"/>
  <c r="I29" i="8"/>
  <c r="H29" i="7"/>
  <c r="I29" s="1"/>
  <c r="F51" i="15"/>
  <c r="H37"/>
  <c r="I20" i="7"/>
  <c r="H145" i="11"/>
  <c r="H162"/>
  <c r="I162" s="1"/>
  <c r="I142"/>
  <c r="F40" i="5"/>
  <c r="D172" i="15" s="1"/>
  <c r="D142"/>
  <c r="F152" i="8"/>
  <c r="J70" i="6"/>
  <c r="G27" i="15"/>
  <c r="AF14" i="16"/>
  <c r="J32" i="12"/>
  <c r="H199" i="11"/>
  <c r="I199" s="1"/>
  <c r="H124"/>
  <c r="I121"/>
  <c r="H201"/>
  <c r="I201" s="1"/>
  <c r="I123"/>
  <c r="A184" i="15"/>
  <c r="D180"/>
  <c r="A37"/>
  <c r="F31"/>
  <c r="I11" i="7"/>
  <c r="H196" i="11"/>
  <c r="I196" s="1"/>
  <c r="H138"/>
  <c r="I118"/>
  <c r="J28" i="12"/>
  <c r="AV13" i="16"/>
  <c r="K27" i="3"/>
  <c r="K28"/>
  <c r="J13"/>
  <c r="K29"/>
  <c r="AF11" i="16"/>
  <c r="J20" i="12"/>
  <c r="H205" i="11"/>
  <c r="I205" s="1"/>
  <c r="I127"/>
  <c r="I37" i="15"/>
  <c r="F53"/>
  <c r="I23" i="7"/>
  <c r="H190" i="11"/>
  <c r="I190" s="1"/>
  <c r="I170"/>
  <c r="F56" i="15"/>
  <c r="L37"/>
  <c r="I26" i="7"/>
  <c r="J125" i="15"/>
  <c r="D144"/>
  <c r="F97" i="7"/>
  <c r="H210" i="11"/>
  <c r="I210" s="1"/>
  <c r="I132"/>
  <c r="F108"/>
  <c r="F155" i="15"/>
  <c r="D169"/>
  <c r="F85" i="12"/>
  <c r="H155" i="11"/>
  <c r="I155" s="1"/>
  <c r="I152"/>
  <c r="F37" i="15"/>
  <c r="F49"/>
  <c r="I18" i="7"/>
  <c r="F208" i="8"/>
  <c r="G61"/>
  <c r="G27" i="6" s="1"/>
  <c r="G73" i="8"/>
  <c r="G99" s="1"/>
  <c r="G63" l="1"/>
  <c r="H9" i="15"/>
  <c r="K35" i="3"/>
  <c r="J181" i="8"/>
  <c r="G74" i="15"/>
  <c r="J12" i="8"/>
  <c r="B68" i="15"/>
  <c r="J68"/>
  <c r="J24" i="8"/>
  <c r="G84" i="15"/>
  <c r="H214" i="11"/>
  <c r="I214" s="1"/>
  <c r="I136"/>
  <c r="F52" i="15"/>
  <c r="H21" i="7"/>
  <c r="I21"/>
  <c r="I11" i="5"/>
  <c r="G88" i="8"/>
  <c r="G80"/>
  <c r="D197" i="15"/>
  <c r="E184"/>
  <c r="B155"/>
  <c r="F80" i="12"/>
  <c r="D164" i="15"/>
  <c r="J173" i="8"/>
  <c r="J74" i="6"/>
  <c r="D213" i="15"/>
  <c r="D224"/>
  <c r="F211" i="8"/>
  <c r="F99" i="12"/>
  <c r="A155" i="15"/>
  <c r="F79" i="12"/>
  <c r="D151" i="15"/>
  <c r="F146" i="8"/>
  <c r="F53" i="6"/>
  <c r="F39" i="5"/>
  <c r="D167" i="15" s="1"/>
  <c r="D137"/>
  <c r="J17" i="8"/>
  <c r="G78" i="15"/>
  <c r="E68"/>
  <c r="J29" i="12"/>
  <c r="G70" i="11"/>
  <c r="A68" i="15"/>
  <c r="G61"/>
  <c r="J23" i="12"/>
  <c r="J11" i="8"/>
  <c r="G117"/>
  <c r="G16" i="11"/>
  <c r="G104" i="8"/>
  <c r="G17" i="11"/>
  <c r="G15"/>
  <c r="G48" i="7"/>
  <c r="G46" i="12" s="1"/>
  <c r="G28" i="6"/>
  <c r="H216" i="11"/>
  <c r="I216" s="1"/>
  <c r="I138"/>
  <c r="K184" i="15"/>
  <c r="D204"/>
  <c r="G52" i="11"/>
  <c r="G53"/>
  <c r="G125" i="8"/>
  <c r="G51" i="11"/>
  <c r="G55" i="7"/>
  <c r="G53" i="12" s="1"/>
  <c r="H27" i="7"/>
  <c r="F57" i="15"/>
  <c r="I12" i="5"/>
  <c r="I27" i="7"/>
  <c r="G28" i="15"/>
  <c r="C68"/>
  <c r="J13" i="8"/>
  <c r="G75" i="15"/>
  <c r="G78" i="11"/>
  <c r="G79"/>
  <c r="G77"/>
  <c r="G60" i="7"/>
  <c r="G58" i="12" s="1"/>
  <c r="H187" i="11"/>
  <c r="I171"/>
  <c r="J14" i="8"/>
  <c r="G76" i="15"/>
  <c r="D68"/>
  <c r="G79"/>
  <c r="J18" i="8"/>
  <c r="F68" i="15"/>
  <c r="I155"/>
  <c r="F89" i="12"/>
  <c r="D173" i="15"/>
  <c r="F86" i="11"/>
  <c r="F33"/>
  <c r="L184" i="15"/>
  <c r="D205"/>
  <c r="D166"/>
  <c r="F82" i="12"/>
  <c r="D155" i="15"/>
  <c r="H207" i="11"/>
  <c r="I207" s="1"/>
  <c r="I129"/>
  <c r="F47" i="15"/>
  <c r="H15" i="7"/>
  <c r="I15"/>
  <c r="I10" i="5"/>
  <c r="H7" i="15"/>
  <c r="K30" i="3"/>
  <c r="H10" i="15" s="1"/>
  <c r="K33" i="3"/>
  <c r="G29" i="6"/>
  <c r="G97" i="8"/>
  <c r="F67" i="6"/>
  <c r="D230" i="15"/>
  <c r="F200" i="8"/>
  <c r="F176"/>
  <c r="F52" i="5"/>
  <c r="G116" i="8"/>
  <c r="G11" i="11"/>
  <c r="G12"/>
  <c r="G103" i="8"/>
  <c r="G10" i="11"/>
  <c r="G47" i="7"/>
  <c r="G45" i="12" s="1"/>
  <c r="I184" i="15"/>
  <c r="D202"/>
  <c r="F210" i="8"/>
  <c r="C213" i="15"/>
  <c r="D223"/>
  <c r="F98" i="12"/>
  <c r="D175" i="15"/>
  <c r="K155"/>
  <c r="F91" i="12"/>
  <c r="F138" i="8"/>
  <c r="F133"/>
  <c r="F81" i="12"/>
  <c r="C155" i="15"/>
  <c r="D165"/>
  <c r="B213"/>
  <c r="D222"/>
  <c r="F209" i="8"/>
  <c r="F97" i="12"/>
  <c r="F61" i="6"/>
  <c r="H212" i="11"/>
  <c r="I212" s="1"/>
  <c r="I134"/>
  <c r="J19" i="8"/>
  <c r="G80" i="15"/>
  <c r="G68"/>
  <c r="J155"/>
  <c r="F90" i="12"/>
  <c r="D174" i="15"/>
  <c r="H135" i="11"/>
  <c r="H197"/>
  <c r="I197" s="1"/>
  <c r="I119"/>
  <c r="G130" i="8"/>
  <c r="G73" i="11"/>
  <c r="G74"/>
  <c r="G72"/>
  <c r="G59" i="7"/>
  <c r="G57" i="12" s="1"/>
  <c r="G79" i="8"/>
  <c r="G87"/>
  <c r="G33" i="6" s="1"/>
  <c r="H8" i="15"/>
  <c r="K34" i="3"/>
  <c r="K51" s="1"/>
  <c r="H20" i="15" s="1"/>
  <c r="G81"/>
  <c r="H68"/>
  <c r="J20" i="8"/>
  <c r="H202" i="11"/>
  <c r="I202" s="1"/>
  <c r="I124"/>
  <c r="H161"/>
  <c r="I145"/>
  <c r="K68" i="15"/>
  <c r="J25" i="8"/>
  <c r="G85" i="15"/>
  <c r="G47" i="11"/>
  <c r="G48"/>
  <c r="G124" i="8"/>
  <c r="G46" i="11"/>
  <c r="G54" i="7"/>
  <c r="G52" i="12" s="1"/>
  <c r="G44" i="11"/>
  <c r="J177" i="8"/>
  <c r="F206"/>
  <c r="F180"/>
  <c r="F71" i="6"/>
  <c r="D235" i="15"/>
  <c r="F56" i="5"/>
  <c r="H215" i="11"/>
  <c r="I215" s="1"/>
  <c r="I137"/>
  <c r="J35" i="12"/>
  <c r="J23" i="8"/>
  <c r="G83" i="15"/>
  <c r="I68"/>
  <c r="F41" i="5"/>
  <c r="D177" i="15" s="1"/>
  <c r="F158" i="8"/>
  <c r="D147" i="15"/>
  <c r="G122" i="8"/>
  <c r="G34" i="6"/>
  <c r="G37" i="11"/>
  <c r="G38"/>
  <c r="G36"/>
  <c r="G52" i="7"/>
  <c r="G50" i="12" s="1"/>
  <c r="H28" i="8"/>
  <c r="F118" i="15"/>
  <c r="H33" i="8"/>
  <c r="H13" i="5"/>
  <c r="I13" i="6"/>
  <c r="I28" i="8"/>
  <c r="I33"/>
  <c r="F92" i="12"/>
  <c r="D176" i="15"/>
  <c r="L155"/>
  <c r="G86"/>
  <c r="J26" i="8"/>
  <c r="L68" i="15"/>
  <c r="M53" i="3"/>
  <c r="G22" i="15"/>
  <c r="G30" i="6" l="1"/>
  <c r="G89" i="8"/>
  <c r="G25" i="5"/>
  <c r="G76" i="8"/>
  <c r="G81"/>
  <c r="G57" i="11"/>
  <c r="G49"/>
  <c r="J185"/>
  <c r="L98" i="15"/>
  <c r="J184" i="11"/>
  <c r="G116" i="15"/>
  <c r="J183" i="11"/>
  <c r="J26" i="7"/>
  <c r="H28"/>
  <c r="H33"/>
  <c r="F58" i="15"/>
  <c r="I13" i="5"/>
  <c r="I28" i="7"/>
  <c r="I33"/>
  <c r="G95" i="8"/>
  <c r="G26" i="5"/>
  <c r="G87" i="15"/>
  <c r="G150" i="8"/>
  <c r="G76" i="7"/>
  <c r="G69" i="12" s="1"/>
  <c r="H165" i="11"/>
  <c r="I165"/>
  <c r="I161"/>
  <c r="H98" i="15"/>
  <c r="J158" i="11"/>
  <c r="J159"/>
  <c r="G111" i="15"/>
  <c r="J157" i="11"/>
  <c r="J20" i="7"/>
  <c r="G156" i="8"/>
  <c r="G81" i="7"/>
  <c r="G74" i="12" s="1"/>
  <c r="D193" i="15"/>
  <c r="B184"/>
  <c r="K62" i="1"/>
  <c r="H1" i="15"/>
  <c r="K64" i="1"/>
  <c r="K44" i="3"/>
  <c r="K36"/>
  <c r="K65" i="1"/>
  <c r="K8" i="4"/>
  <c r="K63" i="1"/>
  <c r="K9" i="10"/>
  <c r="K10" i="3"/>
  <c r="J149" i="11"/>
  <c r="G109" i="15"/>
  <c r="J148" i="11"/>
  <c r="F98" i="15"/>
  <c r="J147" i="11"/>
  <c r="J18" i="7"/>
  <c r="G54" i="11"/>
  <c r="G95"/>
  <c r="G82" i="15"/>
  <c r="K74" i="1"/>
  <c r="K10" i="4"/>
  <c r="K76" i="1"/>
  <c r="K46" i="3"/>
  <c r="H3" i="15"/>
  <c r="K77" i="1"/>
  <c r="K75"/>
  <c r="K11" i="10"/>
  <c r="H241" i="15" s="1"/>
  <c r="K12" i="3"/>
  <c r="K68" i="1"/>
  <c r="K45" i="3"/>
  <c r="K70" i="1"/>
  <c r="K9" i="4"/>
  <c r="K69" i="1"/>
  <c r="K71"/>
  <c r="H2" i="15"/>
  <c r="K11" i="3"/>
  <c r="K10" i="10"/>
  <c r="H240" i="15" s="1"/>
  <c r="H192" i="11"/>
  <c r="H139"/>
  <c r="I135"/>
  <c r="I139"/>
  <c r="G110" i="15"/>
  <c r="G98"/>
  <c r="J154" i="11"/>
  <c r="J153"/>
  <c r="J152"/>
  <c r="J19" i="7"/>
  <c r="G142" i="8"/>
  <c r="G69" i="7"/>
  <c r="G62" i="12" s="1"/>
  <c r="G75" i="8"/>
  <c r="G129"/>
  <c r="H191" i="11"/>
  <c r="I191"/>
  <c r="I187"/>
  <c r="J128"/>
  <c r="C98" i="15"/>
  <c r="J127" i="11"/>
  <c r="J31" i="8"/>
  <c r="G105" i="15"/>
  <c r="J126" i="11"/>
  <c r="J13" i="7"/>
  <c r="G93" i="11"/>
  <c r="G18"/>
  <c r="G143" i="8"/>
  <c r="G70" i="7"/>
  <c r="G63" i="12" s="1"/>
  <c r="E98" i="15"/>
  <c r="J143" i="11"/>
  <c r="J144"/>
  <c r="G108" i="15"/>
  <c r="J11" i="6"/>
  <c r="J142" i="11"/>
  <c r="J17" i="7"/>
  <c r="D195" i="15"/>
  <c r="D184"/>
  <c r="J175" i="11"/>
  <c r="J98" i="15"/>
  <c r="J174" i="11"/>
  <c r="G114" i="15"/>
  <c r="J173" i="11"/>
  <c r="J24" i="7"/>
  <c r="J30" i="8"/>
  <c r="G104" i="15"/>
  <c r="J122" i="11"/>
  <c r="B98" i="15"/>
  <c r="J123" i="11"/>
  <c r="J121"/>
  <c r="J12" i="7"/>
  <c r="G118" i="8"/>
  <c r="G21" i="11"/>
  <c r="G22"/>
  <c r="G105" i="8"/>
  <c r="G20" i="11"/>
  <c r="G49" i="7"/>
  <c r="G47" i="12" s="1"/>
  <c r="C184" i="15"/>
  <c r="D194"/>
  <c r="G13" i="11"/>
  <c r="F111" i="7"/>
  <c r="F54" i="5"/>
  <c r="D201" i="15"/>
  <c r="G128" i="8"/>
  <c r="G134" s="1"/>
  <c r="G64" i="11"/>
  <c r="G63"/>
  <c r="G35" i="6"/>
  <c r="G36" s="1"/>
  <c r="G62" i="11"/>
  <c r="G88" s="1"/>
  <c r="G57" i="7"/>
  <c r="G55" i="12" s="1"/>
  <c r="F107" i="11"/>
  <c r="F111"/>
  <c r="G94"/>
  <c r="G77" i="15"/>
  <c r="G203" i="8"/>
  <c r="J185"/>
  <c r="G119"/>
  <c r="G26" i="11"/>
  <c r="G31" s="1"/>
  <c r="G27"/>
  <c r="G106" i="8"/>
  <c r="G25" i="11"/>
  <c r="G30" s="1"/>
  <c r="G50" i="7"/>
  <c r="G48" i="12" s="1"/>
  <c r="G131" i="8"/>
  <c r="J12" i="6"/>
  <c r="G113" i="15"/>
  <c r="J170" i="11"/>
  <c r="I98" i="15"/>
  <c r="J169" i="11"/>
  <c r="J168"/>
  <c r="J23" i="7"/>
  <c r="G58" i="11"/>
  <c r="F182" i="8"/>
  <c r="F194"/>
  <c r="F73" i="6"/>
  <c r="D225" i="15"/>
  <c r="F63" i="6"/>
  <c r="F172" i="8"/>
  <c r="F48" i="5"/>
  <c r="G39" i="11"/>
  <c r="G56"/>
  <c r="G148" i="8"/>
  <c r="G74" i="7"/>
  <c r="G67" i="12" s="1"/>
  <c r="D206" i="15"/>
  <c r="F58" i="5"/>
  <c r="F115" i="7"/>
  <c r="G197" i="8"/>
  <c r="K98" i="15"/>
  <c r="J179" i="11"/>
  <c r="G115" i="15"/>
  <c r="J180" i="11"/>
  <c r="J178"/>
  <c r="J25" i="7"/>
  <c r="G75" i="11"/>
  <c r="G32"/>
  <c r="G90"/>
  <c r="F178" i="8"/>
  <c r="G106" i="15"/>
  <c r="J32" i="8"/>
  <c r="D98" i="15"/>
  <c r="J133" i="11"/>
  <c r="J132"/>
  <c r="J131"/>
  <c r="J14" i="7"/>
  <c r="G80" i="11"/>
  <c r="G151" i="8"/>
  <c r="G77" i="7"/>
  <c r="G70" i="12" s="1"/>
  <c r="G69" i="8"/>
  <c r="G123"/>
  <c r="G45" i="6" s="1"/>
  <c r="J29" i="8"/>
  <c r="G91" i="15"/>
  <c r="J10" i="6"/>
  <c r="J117" i="11"/>
  <c r="A98" i="15"/>
  <c r="J118" i="11"/>
  <c r="J116"/>
  <c r="J11" i="7"/>
  <c r="F159" i="8"/>
  <c r="F164"/>
  <c r="D148" i="15"/>
  <c r="K50" i="3"/>
  <c r="K52"/>
  <c r="H21" i="15" s="1"/>
  <c r="G44" i="6" l="1"/>
  <c r="G102" i="8"/>
  <c r="G107"/>
  <c r="G120"/>
  <c r="G34" i="5"/>
  <c r="J29" i="7"/>
  <c r="J134" i="11"/>
  <c r="J209"/>
  <c r="J181"/>
  <c r="G196" i="8"/>
  <c r="G55" i="11"/>
  <c r="J138"/>
  <c r="J196"/>
  <c r="D38" i="15"/>
  <c r="G46"/>
  <c r="K38"/>
  <c r="G55"/>
  <c r="F214"/>
  <c r="E227"/>
  <c r="G102" i="12"/>
  <c r="J136" i="11"/>
  <c r="J119"/>
  <c r="J194"/>
  <c r="J195"/>
  <c r="J137"/>
  <c r="G149" i="8"/>
  <c r="G75" i="7"/>
  <c r="G68" i="12" s="1"/>
  <c r="J210" i="11"/>
  <c r="J32" i="7"/>
  <c r="F117"/>
  <c r="G91"/>
  <c r="E138" i="15"/>
  <c r="E126"/>
  <c r="G51" i="6"/>
  <c r="I38" i="15"/>
  <c r="G53"/>
  <c r="G104" i="11"/>
  <c r="G84"/>
  <c r="J124"/>
  <c r="J199"/>
  <c r="J200"/>
  <c r="J176"/>
  <c r="E38" i="15"/>
  <c r="G48"/>
  <c r="J206" i="11"/>
  <c r="G155" i="8"/>
  <c r="G80" i="7"/>
  <c r="G73" i="12" s="1"/>
  <c r="E121" i="15"/>
  <c r="G86" i="7"/>
  <c r="A126" i="15"/>
  <c r="J14" i="16"/>
  <c r="K31" i="12"/>
  <c r="K78" i="1"/>
  <c r="J150" i="11"/>
  <c r="K21" i="12"/>
  <c r="BF11" i="16"/>
  <c r="J160" i="11"/>
  <c r="G135" i="8"/>
  <c r="G110" i="11"/>
  <c r="J27" i="8"/>
  <c r="G117" i="15"/>
  <c r="J12" i="5"/>
  <c r="G105" i="11"/>
  <c r="G83"/>
  <c r="F113" i="7"/>
  <c r="G98" i="11"/>
  <c r="G23"/>
  <c r="G136" i="8"/>
  <c r="G144"/>
  <c r="G71" i="7"/>
  <c r="G64" i="12" s="1"/>
  <c r="G44" i="15"/>
  <c r="B38"/>
  <c r="J38"/>
  <c r="G54"/>
  <c r="J21" i="8"/>
  <c r="G112" i="15"/>
  <c r="J11" i="5"/>
  <c r="G96" i="11"/>
  <c r="G191" i="8"/>
  <c r="H217" i="11"/>
  <c r="H213"/>
  <c r="I217"/>
  <c r="I213"/>
  <c r="I192"/>
  <c r="B13" i="16"/>
  <c r="K26" i="12"/>
  <c r="K25"/>
  <c r="K72" i="1"/>
  <c r="AP12" i="16"/>
  <c r="AH14"/>
  <c r="K32" i="12"/>
  <c r="F38" i="15"/>
  <c r="G49"/>
  <c r="K12" i="10"/>
  <c r="H242" i="15" s="1"/>
  <c r="H239"/>
  <c r="K20" i="12"/>
  <c r="AH11" i="16"/>
  <c r="H25" i="15"/>
  <c r="K62" i="6"/>
  <c r="K47" i="3"/>
  <c r="G51" i="15"/>
  <c r="H38"/>
  <c r="G89" i="11"/>
  <c r="H66" i="8"/>
  <c r="G31" i="15"/>
  <c r="A38"/>
  <c r="G109" i="11"/>
  <c r="G99"/>
  <c r="J201"/>
  <c r="J30" i="7"/>
  <c r="J163" i="11"/>
  <c r="J204"/>
  <c r="J129"/>
  <c r="J205"/>
  <c r="J155"/>
  <c r="K66" i="6"/>
  <c r="H26" i="15"/>
  <c r="BF14" i="16"/>
  <c r="K33" i="12"/>
  <c r="G199" i="8"/>
  <c r="K13" i="3"/>
  <c r="L27"/>
  <c r="L28"/>
  <c r="L29"/>
  <c r="H4" i="15"/>
  <c r="K11" i="4"/>
  <c r="J11" i="16"/>
  <c r="K66" i="1"/>
  <c r="K19" i="12"/>
  <c r="K126" i="15"/>
  <c r="G98" i="7"/>
  <c r="E145" i="15"/>
  <c r="G126"/>
  <c r="G93" i="7"/>
  <c r="E140" i="15"/>
  <c r="J186" i="11"/>
  <c r="H60" i="8"/>
  <c r="G94" i="7"/>
  <c r="H126" i="15"/>
  <c r="E141"/>
  <c r="G126" i="8"/>
  <c r="G35" i="5"/>
  <c r="F75" i="6"/>
  <c r="F174" i="8"/>
  <c r="J211" i="11"/>
  <c r="D196" i="15"/>
  <c r="F107" i="7"/>
  <c r="F50" i="5"/>
  <c r="J189" i="11"/>
  <c r="J214" i="15"/>
  <c r="E232"/>
  <c r="G107" i="12"/>
  <c r="G101" i="8"/>
  <c r="G27" i="5"/>
  <c r="H19" i="15"/>
  <c r="K53" i="3"/>
  <c r="H22" i="15" s="1"/>
  <c r="G107"/>
  <c r="J15" i="8"/>
  <c r="J13" i="6"/>
  <c r="J10" i="5"/>
  <c r="G205" i="8"/>
  <c r="G204"/>
  <c r="F212"/>
  <c r="D236" i="15"/>
  <c r="F207" i="8"/>
  <c r="F184"/>
  <c r="J171" i="11"/>
  <c r="J188"/>
  <c r="J190"/>
  <c r="G157" i="8"/>
  <c r="G82" i="7"/>
  <c r="G75" i="12" s="1"/>
  <c r="G103" i="11"/>
  <c r="G28"/>
  <c r="G145" i="8"/>
  <c r="H68" s="1"/>
  <c r="G137"/>
  <c r="G72" i="7"/>
  <c r="G65" i="12" s="1"/>
  <c r="G65" i="11"/>
  <c r="G82"/>
  <c r="G108" s="1"/>
  <c r="G46" i="6"/>
  <c r="G154" i="8"/>
  <c r="G79" i="7"/>
  <c r="G72" i="12" s="1"/>
  <c r="G190" i="8"/>
  <c r="G29" i="11"/>
  <c r="G91"/>
  <c r="G100"/>
  <c r="J145"/>
  <c r="J162"/>
  <c r="J164"/>
  <c r="B126" i="15"/>
  <c r="G161" i="8"/>
  <c r="G87" i="7"/>
  <c r="E134" i="15"/>
  <c r="C38"/>
  <c r="G45"/>
  <c r="J31" i="7"/>
  <c r="G38" i="15"/>
  <c r="G50"/>
  <c r="K28" i="12"/>
  <c r="AX13" i="16"/>
  <c r="Z13"/>
  <c r="K27" i="12"/>
  <c r="R15" i="16"/>
  <c r="K34" i="12"/>
  <c r="H27" i="15"/>
  <c r="K70" i="6"/>
  <c r="R12" i="16"/>
  <c r="K22" i="12"/>
  <c r="L38" i="15"/>
  <c r="G56"/>
  <c r="G198" i="8"/>
  <c r="H72"/>
  <c r="H65"/>
  <c r="H62" l="1"/>
  <c r="G50" i="6"/>
  <c r="E137" i="15" s="1"/>
  <c r="G39" i="5"/>
  <c r="E167" i="15" s="1"/>
  <c r="G33" i="11"/>
  <c r="I68" i="8"/>
  <c r="H94"/>
  <c r="G52" i="6"/>
  <c r="E143" i="15"/>
  <c r="G96" i="7"/>
  <c r="I126" i="15"/>
  <c r="G81" i="11"/>
  <c r="G86" s="1"/>
  <c r="G202" i="8"/>
  <c r="G106" i="11"/>
  <c r="G193" i="8"/>
  <c r="J187" i="11"/>
  <c r="H98" i="8"/>
  <c r="I72"/>
  <c r="K14"/>
  <c r="D69" i="15"/>
  <c r="H76"/>
  <c r="E209"/>
  <c r="A214"/>
  <c r="G96" i="12"/>
  <c r="I62" i="8"/>
  <c r="H88"/>
  <c r="D126" i="15"/>
  <c r="G163" i="8"/>
  <c r="E136" i="15"/>
  <c r="G89" i="7"/>
  <c r="K214" i="15"/>
  <c r="E233"/>
  <c r="G108" i="12"/>
  <c r="F109" i="7"/>
  <c r="F186" i="8"/>
  <c r="G87" i="12"/>
  <c r="E171" i="15"/>
  <c r="H156"/>
  <c r="G156"/>
  <c r="E170"/>
  <c r="G86" i="12"/>
  <c r="I9" i="15"/>
  <c r="L35" i="3"/>
  <c r="L52" s="1"/>
  <c r="I21" i="15" s="1"/>
  <c r="J207" i="11"/>
  <c r="H79" i="15"/>
  <c r="K18" i="8"/>
  <c r="F69" i="15"/>
  <c r="E222"/>
  <c r="G209" i="8"/>
  <c r="B214" i="15"/>
  <c r="G97" i="12"/>
  <c r="G101" i="11"/>
  <c r="G192" i="8"/>
  <c r="G152"/>
  <c r="E142" i="15"/>
  <c r="G40" i="5"/>
  <c r="E172" i="15" s="1"/>
  <c r="F126"/>
  <c r="G92" i="7"/>
  <c r="E139" i="15"/>
  <c r="E226"/>
  <c r="E214"/>
  <c r="G65" i="6"/>
  <c r="G101" i="12"/>
  <c r="H71" i="8"/>
  <c r="G160"/>
  <c r="J15" i="7"/>
  <c r="G47" i="15"/>
  <c r="J185"/>
  <c r="E203"/>
  <c r="K25" i="8"/>
  <c r="H85" i="15"/>
  <c r="K69"/>
  <c r="J27" i="7"/>
  <c r="G57" i="15"/>
  <c r="E168"/>
  <c r="E156"/>
  <c r="G84" i="12"/>
  <c r="J214" i="11"/>
  <c r="G59"/>
  <c r="H61" i="8"/>
  <c r="G214" i="15"/>
  <c r="E228"/>
  <c r="G103" i="12"/>
  <c r="J161" i="11"/>
  <c r="L214" i="15"/>
  <c r="E234"/>
  <c r="G109" i="12"/>
  <c r="E175" i="15"/>
  <c r="G91" i="12"/>
  <c r="K156" i="15"/>
  <c r="I7"/>
  <c r="L30" i="3"/>
  <c r="I10" i="15" s="1"/>
  <c r="L33" i="3"/>
  <c r="L50" s="1"/>
  <c r="K177" i="8"/>
  <c r="H92"/>
  <c r="I66"/>
  <c r="K173"/>
  <c r="K74" i="6"/>
  <c r="B69" i="15"/>
  <c r="H74"/>
  <c r="K12" i="8"/>
  <c r="H78" i="15"/>
  <c r="K29" i="12"/>
  <c r="E69" i="15"/>
  <c r="K17" i="8"/>
  <c r="J21" i="7"/>
  <c r="G52" i="15"/>
  <c r="E135"/>
  <c r="G162" i="8"/>
  <c r="C126" i="15"/>
  <c r="G88" i="7"/>
  <c r="H83" i="15"/>
  <c r="K23" i="8"/>
  <c r="K35" i="12"/>
  <c r="I69" i="15"/>
  <c r="A156"/>
  <c r="G79" i="12"/>
  <c r="E151" i="15"/>
  <c r="J215" i="11"/>
  <c r="J135"/>
  <c r="J197"/>
  <c r="F185" i="15"/>
  <c r="E198"/>
  <c r="H67" i="8"/>
  <c r="H28" i="6" s="1"/>
  <c r="I65" i="8"/>
  <c r="H91"/>
  <c r="E164" i="15"/>
  <c r="G80" i="12"/>
  <c r="B156" i="15"/>
  <c r="G132" i="8"/>
  <c r="G36" i="5"/>
  <c r="K181" i="8"/>
  <c r="L69" i="15"/>
  <c r="K26" i="8"/>
  <c r="H86" i="15"/>
  <c r="G69"/>
  <c r="H80"/>
  <c r="K19" i="8"/>
  <c r="K20"/>
  <c r="H69" i="15"/>
  <c r="H81"/>
  <c r="L126"/>
  <c r="G99" i="7"/>
  <c r="E146" i="15"/>
  <c r="G118"/>
  <c r="J33" i="8"/>
  <c r="J28"/>
  <c r="J13" i="5"/>
  <c r="I60" i="8"/>
  <c r="H86"/>
  <c r="H78"/>
  <c r="I78" s="1"/>
  <c r="K11"/>
  <c r="A69" i="15"/>
  <c r="K23" i="12"/>
  <c r="H61" i="15"/>
  <c r="I8"/>
  <c r="L34" i="3"/>
  <c r="E229" i="15"/>
  <c r="H214"/>
  <c r="G104" i="12"/>
  <c r="H28" i="15"/>
  <c r="K24" i="8"/>
  <c r="H84" i="15"/>
  <c r="J69"/>
  <c r="C69"/>
  <c r="K13" i="8"/>
  <c r="H75" i="15"/>
  <c r="E144"/>
  <c r="G97" i="7"/>
  <c r="J126" i="15"/>
  <c r="J202" i="11"/>
  <c r="J216"/>
  <c r="J212"/>
  <c r="H74" i="8"/>
  <c r="H59"/>
  <c r="H73"/>
  <c r="G47" i="6"/>
  <c r="G146" i="8" l="1"/>
  <c r="G111" i="11"/>
  <c r="G107"/>
  <c r="E174" i="15"/>
  <c r="G90" i="12"/>
  <c r="J156" i="15"/>
  <c r="H77" i="8"/>
  <c r="I77" s="1"/>
  <c r="I59"/>
  <c r="H27" i="6"/>
  <c r="H85" i="8"/>
  <c r="H100"/>
  <c r="I74"/>
  <c r="H114" i="15"/>
  <c r="K174" i="11"/>
  <c r="J99" i="15"/>
  <c r="K175" i="11"/>
  <c r="K173"/>
  <c r="K24" i="7"/>
  <c r="L70" i="1"/>
  <c r="I2" i="15"/>
  <c r="L71" i="1"/>
  <c r="L45" i="3"/>
  <c r="L69" i="1"/>
  <c r="L9" i="4"/>
  <c r="L68" i="1"/>
  <c r="L10" i="10"/>
  <c r="L11" i="3"/>
  <c r="H69" i="8"/>
  <c r="I69"/>
  <c r="I28" i="6"/>
  <c r="K11"/>
  <c r="K144" i="11"/>
  <c r="H108" i="15"/>
  <c r="K143" i="11"/>
  <c r="E99" i="15"/>
  <c r="K142" i="11"/>
  <c r="K17" i="7"/>
  <c r="D156" i="15"/>
  <c r="G82" i="12"/>
  <c r="E166" i="15"/>
  <c r="H106" i="8"/>
  <c r="I106" s="1"/>
  <c r="H119"/>
  <c r="H27" i="11"/>
  <c r="I88" i="8"/>
  <c r="H26" i="11"/>
  <c r="H25"/>
  <c r="I48" i="12"/>
  <c r="I50" i="7"/>
  <c r="H50"/>
  <c r="H48" i="12" s="1"/>
  <c r="E173" i="15"/>
  <c r="I156"/>
  <c r="G89" i="12"/>
  <c r="G133" i="8"/>
  <c r="G138"/>
  <c r="G58" i="15"/>
  <c r="J33" i="7"/>
  <c r="J28"/>
  <c r="K159" i="11"/>
  <c r="H111" i="15"/>
  <c r="K158" i="11"/>
  <c r="H99" i="15"/>
  <c r="K157" i="11"/>
  <c r="K20" i="7"/>
  <c r="C156" i="15"/>
  <c r="G81" i="12"/>
  <c r="E165" i="15"/>
  <c r="I19"/>
  <c r="K180" i="11"/>
  <c r="K99" i="15"/>
  <c r="K179" i="11"/>
  <c r="H115" i="15"/>
  <c r="K178" i="11"/>
  <c r="K25" i="7"/>
  <c r="G200" i="8"/>
  <c r="G176"/>
  <c r="E230" i="15"/>
  <c r="G67" i="6"/>
  <c r="G52" i="5"/>
  <c r="E223" i="15"/>
  <c r="G210" i="8"/>
  <c r="C214" i="15"/>
  <c r="G98" i="12"/>
  <c r="E193" i="15"/>
  <c r="B185"/>
  <c r="I98" i="8"/>
  <c r="H69" i="11"/>
  <c r="I69" s="1"/>
  <c r="H68"/>
  <c r="I68" s="1"/>
  <c r="H67"/>
  <c r="I58" i="7"/>
  <c r="I56" i="12"/>
  <c r="H58" i="7"/>
  <c r="H56" i="12" s="1"/>
  <c r="D214" i="15"/>
  <c r="G211" i="8"/>
  <c r="E224" i="15"/>
  <c r="G99" i="12"/>
  <c r="G85" i="11"/>
  <c r="H53"/>
  <c r="I53" s="1"/>
  <c r="I94" i="8"/>
  <c r="H125"/>
  <c r="H52" i="11"/>
  <c r="I52" s="1"/>
  <c r="H51"/>
  <c r="I53" i="12"/>
  <c r="I55" i="7"/>
  <c r="H55"/>
  <c r="H53" i="12" s="1"/>
  <c r="G61" i="6"/>
  <c r="K185" i="11"/>
  <c r="L99" i="15"/>
  <c r="K184" i="11"/>
  <c r="H116" i="15"/>
  <c r="K183" i="11"/>
  <c r="K26" i="7"/>
  <c r="I99" i="15"/>
  <c r="H113"/>
  <c r="K169" i="11"/>
  <c r="K170"/>
  <c r="K12" i="6"/>
  <c r="K168" i="11"/>
  <c r="K23" i="7"/>
  <c r="H82" i="15"/>
  <c r="K185" i="8"/>
  <c r="L185" i="15"/>
  <c r="E205"/>
  <c r="J165" i="11"/>
  <c r="E185" i="15"/>
  <c r="E197"/>
  <c r="G85" i="12"/>
  <c r="E169" i="15"/>
  <c r="F156"/>
  <c r="K185"/>
  <c r="E204"/>
  <c r="G69" i="6"/>
  <c r="I214" i="15"/>
  <c r="E231"/>
  <c r="G106" i="12"/>
  <c r="G41" i="5"/>
  <c r="E177" i="15" s="1"/>
  <c r="E147"/>
  <c r="G158" i="8"/>
  <c r="H80"/>
  <c r="I80" s="1"/>
  <c r="G53" i="6"/>
  <c r="K31" i="8"/>
  <c r="K128" i="11"/>
  <c r="H105" i="15"/>
  <c r="K127" i="11"/>
  <c r="C99" i="15"/>
  <c r="K126" i="11"/>
  <c r="K13" i="7"/>
  <c r="H91" i="15"/>
  <c r="K117" i="11"/>
  <c r="K29" i="8"/>
  <c r="K118" i="11"/>
  <c r="A99" i="15"/>
  <c r="K10" i="6"/>
  <c r="K116" i="11"/>
  <c r="K11" i="7"/>
  <c r="L156" i="15"/>
  <c r="G92" i="12"/>
  <c r="E176" i="15"/>
  <c r="H99" i="8"/>
  <c r="I73"/>
  <c r="E200" i="15"/>
  <c r="H185"/>
  <c r="H77"/>
  <c r="H104" i="8"/>
  <c r="I104" s="1"/>
  <c r="I86"/>
  <c r="H17" i="11"/>
  <c r="H117" i="8"/>
  <c r="H16" i="11"/>
  <c r="H15"/>
  <c r="I48" i="7"/>
  <c r="I46" i="12"/>
  <c r="H48" i="7"/>
  <c r="H46" i="12" s="1"/>
  <c r="G99" i="15"/>
  <c r="H110"/>
  <c r="K153" i="11"/>
  <c r="K154"/>
  <c r="K152"/>
  <c r="K19" i="7"/>
  <c r="H122" i="8"/>
  <c r="H38" i="11"/>
  <c r="I91" i="8"/>
  <c r="H37" i="11"/>
  <c r="H36"/>
  <c r="I50" i="12"/>
  <c r="I52" i="7"/>
  <c r="H52"/>
  <c r="H50" i="12" s="1"/>
  <c r="I67" i="8"/>
  <c r="H93"/>
  <c r="H34" i="6" s="1"/>
  <c r="J192" i="11"/>
  <c r="J139"/>
  <c r="H87" i="15"/>
  <c r="B99"/>
  <c r="K30" i="8"/>
  <c r="K123" i="11"/>
  <c r="H104" i="15"/>
  <c r="K122" i="11"/>
  <c r="K121"/>
  <c r="K12" i="7"/>
  <c r="I92" i="8"/>
  <c r="H43" i="11"/>
  <c r="I43" s="1"/>
  <c r="H123" i="8"/>
  <c r="H42" i="11"/>
  <c r="I42" s="1"/>
  <c r="H41"/>
  <c r="I53" i="7"/>
  <c r="I51" i="12"/>
  <c r="H53" i="7"/>
  <c r="H51" i="12" s="1"/>
  <c r="L65" i="1"/>
  <c r="I1" i="15"/>
  <c r="L62" i="1"/>
  <c r="L44" i="3"/>
  <c r="L64" i="1"/>
  <c r="L8" i="4"/>
  <c r="L36" i="3"/>
  <c r="L63" i="1"/>
  <c r="L10" i="3"/>
  <c r="L9" i="10"/>
  <c r="G185" i="15"/>
  <c r="E199"/>
  <c r="H87" i="8"/>
  <c r="I61"/>
  <c r="H79"/>
  <c r="I79" s="1"/>
  <c r="I71"/>
  <c r="H29" i="6"/>
  <c r="H97" i="8"/>
  <c r="H109" i="15"/>
  <c r="K148" i="11"/>
  <c r="F99" i="15"/>
  <c r="K149" i="11"/>
  <c r="K147"/>
  <c r="K18" i="7"/>
  <c r="L77" i="1"/>
  <c r="L10" i="4"/>
  <c r="L74" i="1"/>
  <c r="I3" i="15"/>
  <c r="L76" i="1"/>
  <c r="L75"/>
  <c r="L46" i="3"/>
  <c r="L12"/>
  <c r="L11" i="10"/>
  <c r="E180" i="15"/>
  <c r="A185"/>
  <c r="K32" i="8"/>
  <c r="K133" i="11"/>
  <c r="D99" i="15"/>
  <c r="K132" i="11"/>
  <c r="H106" i="15"/>
  <c r="K131" i="11"/>
  <c r="K14" i="7"/>
  <c r="J191" i="11"/>
  <c r="L51" i="3"/>
  <c r="I20" i="15" s="1"/>
  <c r="G208" i="8"/>
  <c r="I95" l="1"/>
  <c r="H95"/>
  <c r="I34" i="6"/>
  <c r="I26" i="5"/>
  <c r="H26"/>
  <c r="T15" i="16"/>
  <c r="L34" i="12"/>
  <c r="M77" i="1"/>
  <c r="H46" i="15"/>
  <c r="D39"/>
  <c r="K134" i="11"/>
  <c r="K209"/>
  <c r="K211"/>
  <c r="M11" i="10"/>
  <c r="I241" i="15"/>
  <c r="L70" i="6"/>
  <c r="I27" i="15"/>
  <c r="M57" i="5"/>
  <c r="M94" i="1"/>
  <c r="M46" i="3"/>
  <c r="M116" i="7"/>
  <c r="M15" i="12"/>
  <c r="H49" i="15"/>
  <c r="F39"/>
  <c r="I29" i="6"/>
  <c r="I75" i="8"/>
  <c r="H75"/>
  <c r="H105"/>
  <c r="I105" s="1"/>
  <c r="H118"/>
  <c r="I87"/>
  <c r="H22" i="11"/>
  <c r="H21"/>
  <c r="H20"/>
  <c r="I47" i="12"/>
  <c r="I49" i="7"/>
  <c r="H49"/>
  <c r="H47" i="12" s="1"/>
  <c r="L13" i="3"/>
  <c r="M13" s="1"/>
  <c r="N29"/>
  <c r="M10"/>
  <c r="N28"/>
  <c r="N27"/>
  <c r="L20" i="12"/>
  <c r="AJ11" i="16"/>
  <c r="M63" i="1"/>
  <c r="I25" i="15"/>
  <c r="L62" i="6"/>
  <c r="M49" i="5" s="1"/>
  <c r="L47" i="3"/>
  <c r="M44"/>
  <c r="H44" i="15"/>
  <c r="B39"/>
  <c r="I37" i="11"/>
  <c r="H148" i="8"/>
  <c r="I122"/>
  <c r="H74" i="7"/>
  <c r="H67" i="12" s="1"/>
  <c r="I74" i="7"/>
  <c r="I67" i="12"/>
  <c r="H94" i="11"/>
  <c r="I94" s="1"/>
  <c r="I16"/>
  <c r="K119"/>
  <c r="K194"/>
  <c r="K136"/>
  <c r="K29" i="7"/>
  <c r="H45" i="15"/>
  <c r="C39"/>
  <c r="K190" i="11"/>
  <c r="G54" i="5"/>
  <c r="E201" i="15"/>
  <c r="G111" i="7"/>
  <c r="H28" i="11"/>
  <c r="I25"/>
  <c r="H145" i="8"/>
  <c r="I119"/>
  <c r="I65" i="12"/>
  <c r="I72" i="7"/>
  <c r="H72"/>
  <c r="H65" i="12" s="1"/>
  <c r="K21" i="8"/>
  <c r="H112" i="15"/>
  <c r="K11" i="5"/>
  <c r="M11" i="3"/>
  <c r="D13" i="16"/>
  <c r="L26" i="12"/>
  <c r="M69" i="1"/>
  <c r="I26" i="15"/>
  <c r="L66" i="6"/>
  <c r="M93" i="1"/>
  <c r="M112" i="7"/>
  <c r="M53" i="5"/>
  <c r="M14" i="12"/>
  <c r="M45" i="3"/>
  <c r="H54" i="15"/>
  <c r="J39"/>
  <c r="H79" i="11"/>
  <c r="I79" s="1"/>
  <c r="I100" i="8"/>
  <c r="H131"/>
  <c r="H78" i="11"/>
  <c r="I78" s="1"/>
  <c r="H77"/>
  <c r="I60" i="7"/>
  <c r="I58" i="12"/>
  <c r="H60" i="7"/>
  <c r="H58" i="12" s="1"/>
  <c r="I239" i="15"/>
  <c r="M9" i="10"/>
  <c r="L12"/>
  <c r="L22" i="12"/>
  <c r="T12" i="16"/>
  <c r="M65" i="1"/>
  <c r="H44" i="11"/>
  <c r="I41"/>
  <c r="K200"/>
  <c r="H39"/>
  <c r="I36"/>
  <c r="K155"/>
  <c r="H93"/>
  <c r="I93" s="1"/>
  <c r="H18"/>
  <c r="I15"/>
  <c r="K196"/>
  <c r="K138"/>
  <c r="K205"/>
  <c r="E148" i="15"/>
  <c r="G164" i="8"/>
  <c r="G159"/>
  <c r="I185" i="15"/>
  <c r="E202"/>
  <c r="H117"/>
  <c r="K27" i="8"/>
  <c r="K12" i="5"/>
  <c r="G194" i="8"/>
  <c r="G73" i="6"/>
  <c r="G172" i="8"/>
  <c r="E225" i="15"/>
  <c r="G63" i="6"/>
  <c r="G48" i="5"/>
  <c r="I125" i="8"/>
  <c r="H151"/>
  <c r="H77" i="7"/>
  <c r="H70" i="12" s="1"/>
  <c r="I70"/>
  <c r="I77" i="7"/>
  <c r="E195" i="15"/>
  <c r="D185"/>
  <c r="C185"/>
  <c r="E194"/>
  <c r="K181" i="11"/>
  <c r="K160"/>
  <c r="H105"/>
  <c r="I105" s="1"/>
  <c r="I27"/>
  <c r="K145"/>
  <c r="K162"/>
  <c r="K164"/>
  <c r="AB13" i="16"/>
  <c r="L27" i="12"/>
  <c r="M70" i="1"/>
  <c r="K199" i="11"/>
  <c r="K124"/>
  <c r="I93" i="8"/>
  <c r="H124"/>
  <c r="H48" i="11"/>
  <c r="I48" s="1"/>
  <c r="H47"/>
  <c r="I47" s="1"/>
  <c r="H46"/>
  <c r="I52" i="12"/>
  <c r="I54" i="7"/>
  <c r="H54"/>
  <c r="H52" i="12" s="1"/>
  <c r="H58" i="11"/>
  <c r="I58" s="1"/>
  <c r="I38"/>
  <c r="H95"/>
  <c r="I95" s="1"/>
  <c r="I17"/>
  <c r="H74"/>
  <c r="I74" s="1"/>
  <c r="I99" i="8"/>
  <c r="H130"/>
  <c r="H73" i="11"/>
  <c r="I73" s="1"/>
  <c r="H72"/>
  <c r="I57" i="12"/>
  <c r="I59" i="7"/>
  <c r="H59"/>
  <c r="H57" i="12" s="1"/>
  <c r="A39" i="15"/>
  <c r="H31"/>
  <c r="K31" i="7"/>
  <c r="G71" i="6"/>
  <c r="G206" i="8"/>
  <c r="G180"/>
  <c r="E235" i="15"/>
  <c r="G56" i="5"/>
  <c r="K188" i="11"/>
  <c r="K171"/>
  <c r="K186"/>
  <c r="H70"/>
  <c r="I67"/>
  <c r="L25" i="12"/>
  <c r="AR12" i="16"/>
  <c r="L72" i="1"/>
  <c r="M72" s="1"/>
  <c r="M68"/>
  <c r="K176" i="11"/>
  <c r="H30" i="6"/>
  <c r="I27"/>
  <c r="I63" i="8"/>
  <c r="H63"/>
  <c r="H129"/>
  <c r="H35" i="6"/>
  <c r="H128" i="8"/>
  <c r="I97"/>
  <c r="H64" i="11"/>
  <c r="H63"/>
  <c r="H62"/>
  <c r="I57" i="7"/>
  <c r="I55" i="12"/>
  <c r="H57" i="7"/>
  <c r="H55" i="12" s="1"/>
  <c r="K210" i="11"/>
  <c r="K150"/>
  <c r="L21" i="12"/>
  <c r="BH11" i="16"/>
  <c r="M64" i="1"/>
  <c r="K30" i="7"/>
  <c r="K32"/>
  <c r="M12" i="3"/>
  <c r="L32" i="12"/>
  <c r="AJ14" i="16"/>
  <c r="M75" i="1"/>
  <c r="BH14" i="16"/>
  <c r="L33" i="12"/>
  <c r="M76" i="1"/>
  <c r="L31" i="12"/>
  <c r="L78" i="1"/>
  <c r="M78" s="1"/>
  <c r="L14" i="16"/>
  <c r="M74" i="1"/>
  <c r="I4" i="15"/>
  <c r="L11" i="4"/>
  <c r="L11" i="16"/>
  <c r="L19" i="12"/>
  <c r="L66" i="1"/>
  <c r="M66" s="1"/>
  <c r="M62"/>
  <c r="I123" i="8"/>
  <c r="H149"/>
  <c r="I75" i="7"/>
  <c r="H75"/>
  <c r="H68" i="12" s="1"/>
  <c r="I68"/>
  <c r="K201" i="11"/>
  <c r="J217"/>
  <c r="J213"/>
  <c r="H50" i="15"/>
  <c r="G39"/>
  <c r="H143" i="8"/>
  <c r="H135"/>
  <c r="I135" s="1"/>
  <c r="I117"/>
  <c r="I70" i="7"/>
  <c r="H70"/>
  <c r="H63" i="12" s="1"/>
  <c r="I63"/>
  <c r="K13" i="6"/>
  <c r="H107" i="15"/>
  <c r="K15" i="8"/>
  <c r="K10" i="5"/>
  <c r="K137" i="11"/>
  <c r="K195"/>
  <c r="K129"/>
  <c r="K204"/>
  <c r="K206"/>
  <c r="H53" i="15"/>
  <c r="I39"/>
  <c r="K189" i="11"/>
  <c r="H56" i="15"/>
  <c r="L39"/>
  <c r="H54" i="11"/>
  <c r="I51"/>
  <c r="G178" i="8"/>
  <c r="K39" i="15"/>
  <c r="H55"/>
  <c r="H51"/>
  <c r="H39"/>
  <c r="H104" i="11"/>
  <c r="I104" s="1"/>
  <c r="I26"/>
  <c r="E39" i="15"/>
  <c r="H48"/>
  <c r="K163" i="11"/>
  <c r="M10" i="10"/>
  <c r="I240" i="15"/>
  <c r="L28" i="12"/>
  <c r="AZ13" i="16"/>
  <c r="M71" i="1"/>
  <c r="H103" i="8"/>
  <c r="I103" s="1"/>
  <c r="H33" i="6"/>
  <c r="H116" i="8"/>
  <c r="H12" i="11"/>
  <c r="I85" i="8"/>
  <c r="H11" i="11"/>
  <c r="H10"/>
  <c r="I47" i="7"/>
  <c r="I45" i="12"/>
  <c r="H47" i="7"/>
  <c r="H45" i="12" s="1"/>
  <c r="L53" i="3"/>
  <c r="I22" i="15" s="1"/>
  <c r="K207" i="11" l="1"/>
  <c r="L23" i="8"/>
  <c r="I70" i="15"/>
  <c r="I83"/>
  <c r="L35" i="12"/>
  <c r="M31"/>
  <c r="I81" i="15"/>
  <c r="L20" i="8"/>
  <c r="H70" i="15"/>
  <c r="M28" i="12"/>
  <c r="H199" i="8"/>
  <c r="I54" i="11"/>
  <c r="K215"/>
  <c r="H203" i="8"/>
  <c r="I70" i="11"/>
  <c r="K187"/>
  <c r="H75"/>
  <c r="I72"/>
  <c r="H32"/>
  <c r="H90"/>
  <c r="I90" s="1"/>
  <c r="I12"/>
  <c r="K33" i="8"/>
  <c r="H118" i="15"/>
  <c r="K28" i="8"/>
  <c r="K13" i="5"/>
  <c r="H87" i="7"/>
  <c r="B127" i="15"/>
  <c r="F134"/>
  <c r="I87" i="7"/>
  <c r="I80" i="12"/>
  <c r="I143" i="8"/>
  <c r="H83" i="11"/>
  <c r="I83" s="1"/>
  <c r="I63"/>
  <c r="I101" i="8"/>
  <c r="H101"/>
  <c r="I35" i="6"/>
  <c r="I27" i="5"/>
  <c r="H27"/>
  <c r="E70" i="15"/>
  <c r="L17" i="8"/>
  <c r="L29" i="12"/>
  <c r="I78" i="15"/>
  <c r="M25" i="12"/>
  <c r="I130" i="8"/>
  <c r="H156"/>
  <c r="H81" i="7"/>
  <c r="H74" i="12" s="1"/>
  <c r="I81" i="7"/>
  <c r="I74" i="12"/>
  <c r="K202" i="11"/>
  <c r="K216"/>
  <c r="H196" i="8"/>
  <c r="I39" i="11"/>
  <c r="I76" i="15"/>
  <c r="L14" i="8"/>
  <c r="D70" i="15"/>
  <c r="M22" i="12"/>
  <c r="I79" i="15"/>
  <c r="L18" i="8"/>
  <c r="F70" i="15"/>
  <c r="M26" i="12"/>
  <c r="H193" i="8"/>
  <c r="I28" i="11"/>
  <c r="G113" i="7"/>
  <c r="I28" i="15"/>
  <c r="M47" i="3"/>
  <c r="J9" i="15"/>
  <c r="Q29" i="3"/>
  <c r="N35"/>
  <c r="M13" i="12"/>
  <c r="M108" i="7"/>
  <c r="A70" i="15"/>
  <c r="L23" i="12"/>
  <c r="L11" i="8"/>
  <c r="I61" i="15"/>
  <c r="M19" i="12"/>
  <c r="H82" i="11"/>
  <c r="I82" s="1"/>
  <c r="H65"/>
  <c r="I62"/>
  <c r="H46" i="6"/>
  <c r="H154" i="8"/>
  <c r="I128"/>
  <c r="I79" i="7"/>
  <c r="H79"/>
  <c r="H72" i="12" s="1"/>
  <c r="I72"/>
  <c r="I80" i="15"/>
  <c r="G70"/>
  <c r="L19" i="8"/>
  <c r="M27" i="12"/>
  <c r="H94" i="7"/>
  <c r="F141" i="15"/>
  <c r="H127"/>
  <c r="I151" i="8"/>
  <c r="I87" i="12"/>
  <c r="I94" i="7"/>
  <c r="G174" i="8"/>
  <c r="G75" i="6"/>
  <c r="H191" i="8"/>
  <c r="H96" i="11"/>
  <c r="I96" s="1"/>
  <c r="I18"/>
  <c r="I131" i="8"/>
  <c r="H157"/>
  <c r="H82" i="7"/>
  <c r="H75" i="12" s="1"/>
  <c r="I82" i="7"/>
  <c r="I75" i="12"/>
  <c r="H52" i="15"/>
  <c r="K21" i="7"/>
  <c r="K197" i="11"/>
  <c r="K135"/>
  <c r="E127" i="15"/>
  <c r="H91" i="7"/>
  <c r="F138" i="15"/>
  <c r="I84" i="12"/>
  <c r="I91" i="7"/>
  <c r="I148" i="8"/>
  <c r="H100" i="11"/>
  <c r="I100" s="1"/>
  <c r="I22"/>
  <c r="H137" i="8"/>
  <c r="I137" s="1"/>
  <c r="H49" i="11"/>
  <c r="H55" s="1"/>
  <c r="I46"/>
  <c r="E196" i="15"/>
  <c r="G50" i="5"/>
  <c r="G107" i="7"/>
  <c r="E236" i="15"/>
  <c r="G207" i="8"/>
  <c r="G184"/>
  <c r="G212"/>
  <c r="H57" i="15"/>
  <c r="K27" i="7"/>
  <c r="H89"/>
  <c r="F136" i="15"/>
  <c r="H163" i="8"/>
  <c r="I163" s="1"/>
  <c r="D127" i="15"/>
  <c r="I145" i="8"/>
  <c r="I82" i="12"/>
  <c r="I89" i="7"/>
  <c r="L74" i="6"/>
  <c r="L173" i="8"/>
  <c r="M62" i="6"/>
  <c r="M173" i="8"/>
  <c r="I74" i="15"/>
  <c r="B70"/>
  <c r="L12" i="8"/>
  <c r="M20" i="12"/>
  <c r="Q28" i="3"/>
  <c r="J8" i="15"/>
  <c r="N34" i="3"/>
  <c r="H99" i="11"/>
  <c r="I99" s="1"/>
  <c r="I21"/>
  <c r="L181" i="8"/>
  <c r="M181"/>
  <c r="M70" i="6"/>
  <c r="L70" i="15"/>
  <c r="I86"/>
  <c r="L26" i="8"/>
  <c r="M34" i="12"/>
  <c r="J62" i="8"/>
  <c r="F127" i="15"/>
  <c r="H92" i="7"/>
  <c r="F139" i="15"/>
  <c r="I149" i="8"/>
  <c r="I85" i="12"/>
  <c r="I92" i="7"/>
  <c r="I75" i="15"/>
  <c r="C70"/>
  <c r="L13" i="8"/>
  <c r="M21" i="12"/>
  <c r="H89" i="11"/>
  <c r="I89" s="1"/>
  <c r="H31"/>
  <c r="I11"/>
  <c r="H89" i="8"/>
  <c r="H36" i="6"/>
  <c r="I33"/>
  <c r="I89" i="8"/>
  <c r="I25" i="5"/>
  <c r="H25"/>
  <c r="H81" i="8"/>
  <c r="I81"/>
  <c r="I30" i="6"/>
  <c r="I76" i="8"/>
  <c r="H76"/>
  <c r="H30" i="11"/>
  <c r="H88"/>
  <c r="I88" s="1"/>
  <c r="H13"/>
  <c r="I10"/>
  <c r="I116" i="8"/>
  <c r="H134"/>
  <c r="I134" s="1"/>
  <c r="H44" i="6"/>
  <c r="H142" i="8"/>
  <c r="J65" s="1"/>
  <c r="H69" i="7"/>
  <c r="H62" i="12" s="1"/>
  <c r="I62"/>
  <c r="I69" i="7"/>
  <c r="H47" i="15"/>
  <c r="K15" i="7"/>
  <c r="K70" i="15"/>
  <c r="L25" i="8"/>
  <c r="I85" i="15"/>
  <c r="M33" i="12"/>
  <c r="J70" i="15"/>
  <c r="L24" i="8"/>
  <c r="I84" i="15"/>
  <c r="M32" i="12"/>
  <c r="H84" i="11"/>
  <c r="I84" s="1"/>
  <c r="I64"/>
  <c r="H155" i="8"/>
  <c r="H161" s="1"/>
  <c r="I161" s="1"/>
  <c r="I129"/>
  <c r="I73" i="12"/>
  <c r="H80" i="7"/>
  <c r="H73" i="12" s="1"/>
  <c r="I80" i="7"/>
  <c r="G58" i="5"/>
  <c r="E206" i="15"/>
  <c r="G115" i="7"/>
  <c r="G182" i="8"/>
  <c r="I124"/>
  <c r="H150"/>
  <c r="H76" i="7"/>
  <c r="H69" i="12" s="1"/>
  <c r="I69"/>
  <c r="I76" i="7"/>
  <c r="K161" i="11"/>
  <c r="H197" i="8"/>
  <c r="I44" i="11"/>
  <c r="M12" i="10"/>
  <c r="I242" i="15"/>
  <c r="H80" i="11"/>
  <c r="I77"/>
  <c r="L177" i="8"/>
  <c r="M66" i="6"/>
  <c r="M177" i="8"/>
  <c r="K214" i="11"/>
  <c r="N30" i="3"/>
  <c r="J7" i="15"/>
  <c r="Q27" i="3"/>
  <c r="N33"/>
  <c r="H98" i="11"/>
  <c r="I98" s="1"/>
  <c r="H23"/>
  <c r="I20"/>
  <c r="H144" i="8"/>
  <c r="I118"/>
  <c r="H136"/>
  <c r="I136" s="1"/>
  <c r="I64" i="12"/>
  <c r="I71" i="7"/>
  <c r="H71"/>
  <c r="H64" i="12" s="1"/>
  <c r="K212" i="11"/>
  <c r="J60" i="8"/>
  <c r="H56" i="11"/>
  <c r="I56" s="1"/>
  <c r="J68" i="8"/>
  <c r="J94" s="1"/>
  <c r="J74"/>
  <c r="J100" s="1"/>
  <c r="H103" i="11"/>
  <c r="I103" s="1"/>
  <c r="H45" i="6"/>
  <c r="H57" i="11"/>
  <c r="I57" s="1"/>
  <c r="M92" i="1"/>
  <c r="J72" i="8" l="1"/>
  <c r="J98" s="1"/>
  <c r="H59" i="11"/>
  <c r="I59"/>
  <c r="I55"/>
  <c r="J91" i="8"/>
  <c r="I126"/>
  <c r="I45" i="6"/>
  <c r="H126" i="8"/>
  <c r="I35" i="5"/>
  <c r="H35"/>
  <c r="H162" i="8"/>
  <c r="I162" s="1"/>
  <c r="F135" i="15"/>
  <c r="H88" i="7"/>
  <c r="C127" i="15"/>
  <c r="I88" i="7"/>
  <c r="I81" i="12"/>
  <c r="I144" i="8"/>
  <c r="F215" i="15"/>
  <c r="F227"/>
  <c r="H102" i="12"/>
  <c r="I102"/>
  <c r="I197" i="8"/>
  <c r="J52" i="11"/>
  <c r="J53"/>
  <c r="J51"/>
  <c r="J55" i="7"/>
  <c r="J53" i="12" s="1"/>
  <c r="J86" i="8"/>
  <c r="N64" i="1"/>
  <c r="Q33" i="3"/>
  <c r="N8" i="4"/>
  <c r="N62" i="1"/>
  <c r="Q8" i="4"/>
  <c r="N36" i="3"/>
  <c r="N44"/>
  <c r="J1" i="15"/>
  <c r="N65" i="1"/>
  <c r="N63"/>
  <c r="N10" i="3"/>
  <c r="N9" i="10"/>
  <c r="G117" i="7"/>
  <c r="H85" i="12"/>
  <c r="F169" i="15"/>
  <c r="F157"/>
  <c r="I104"/>
  <c r="L122" i="11"/>
  <c r="B100" i="15"/>
  <c r="L30" i="8"/>
  <c r="L123" i="11"/>
  <c r="L121"/>
  <c r="M12" i="8"/>
  <c r="L12" i="7"/>
  <c r="L127" i="15"/>
  <c r="F146"/>
  <c r="H99" i="7"/>
  <c r="I157" i="8"/>
  <c r="I99" i="7"/>
  <c r="I92" i="12"/>
  <c r="H209" i="8"/>
  <c r="I209" s="1"/>
  <c r="B215" i="15"/>
  <c r="F222"/>
  <c r="H97" i="12"/>
  <c r="I97"/>
  <c r="I191" i="8"/>
  <c r="G100" i="15"/>
  <c r="L153" i="11"/>
  <c r="M153" s="1"/>
  <c r="I110" i="15"/>
  <c r="L154" i="11"/>
  <c r="M154" s="1"/>
  <c r="L152"/>
  <c r="M19" i="8"/>
  <c r="L19" i="7"/>
  <c r="I132" i="8"/>
  <c r="H132"/>
  <c r="I46" i="6"/>
  <c r="H36" i="5"/>
  <c r="I36"/>
  <c r="H100" i="15"/>
  <c r="L158" i="11"/>
  <c r="M158" s="1"/>
  <c r="I111" i="15"/>
  <c r="L159" i="11"/>
  <c r="M159" s="1"/>
  <c r="L157"/>
  <c r="M20" i="8"/>
  <c r="L20" i="7"/>
  <c r="J67" i="8"/>
  <c r="J93" s="1"/>
  <c r="N50" i="3"/>
  <c r="J71" i="8"/>
  <c r="H205"/>
  <c r="I80" i="11"/>
  <c r="H86" i="7"/>
  <c r="F121" i="15"/>
  <c r="A127"/>
  <c r="H50" i="6"/>
  <c r="H160" i="8"/>
  <c r="I160" s="1"/>
  <c r="I79" i="12"/>
  <c r="I142" i="8"/>
  <c r="I86" i="7"/>
  <c r="H91" i="11"/>
  <c r="I91" s="1"/>
  <c r="H190" i="8"/>
  <c r="H29" i="11"/>
  <c r="I13"/>
  <c r="I36" i="6"/>
  <c r="I107" i="8"/>
  <c r="H107"/>
  <c r="I102"/>
  <c r="H102"/>
  <c r="L100" i="15"/>
  <c r="L184" i="11"/>
  <c r="M184" s="1"/>
  <c r="I116" i="15"/>
  <c r="L185" i="11"/>
  <c r="M185" s="1"/>
  <c r="L183"/>
  <c r="L26" i="7"/>
  <c r="M26" i="8"/>
  <c r="N68" i="1"/>
  <c r="Q34" i="3"/>
  <c r="N70" i="1"/>
  <c r="J2" i="15"/>
  <c r="N71" i="1"/>
  <c r="N69"/>
  <c r="N9" i="4"/>
  <c r="N45" i="3"/>
  <c r="Q9" i="4"/>
  <c r="N11" i="3"/>
  <c r="N10" i="10"/>
  <c r="J240" i="15" s="1"/>
  <c r="G109" i="7"/>
  <c r="E157" i="15"/>
  <c r="F168"/>
  <c r="H84" i="12"/>
  <c r="K139" i="11"/>
  <c r="K192"/>
  <c r="G186" i="8"/>
  <c r="H96" i="7"/>
  <c r="I127" i="15"/>
  <c r="F143"/>
  <c r="H52" i="6"/>
  <c r="I89" i="12"/>
  <c r="I96" i="7"/>
  <c r="I154" i="8"/>
  <c r="I77" i="15"/>
  <c r="M23" i="12"/>
  <c r="N77" i="1"/>
  <c r="Q35" i="3"/>
  <c r="N10" i="4"/>
  <c r="N75" i="1"/>
  <c r="Q10" i="4"/>
  <c r="N46" i="3"/>
  <c r="N74" i="1"/>
  <c r="J3" i="15"/>
  <c r="N76" i="1"/>
  <c r="N11" i="10"/>
  <c r="J241" i="15" s="1"/>
  <c r="N12" i="3"/>
  <c r="H110" i="11"/>
  <c r="I110" s="1"/>
  <c r="I32"/>
  <c r="K191"/>
  <c r="I87" i="15"/>
  <c r="M35" i="12"/>
  <c r="L185" i="8"/>
  <c r="M74" i="6"/>
  <c r="M185" i="8"/>
  <c r="H198"/>
  <c r="I49" i="11"/>
  <c r="H87" i="12"/>
  <c r="F171" i="15"/>
  <c r="H157"/>
  <c r="H202" i="8"/>
  <c r="H81" i="11"/>
  <c r="I65"/>
  <c r="L29" i="8"/>
  <c r="A100" i="15"/>
  <c r="L117" i="11"/>
  <c r="L10" i="6"/>
  <c r="I91" i="15"/>
  <c r="L118" i="11"/>
  <c r="L116"/>
  <c r="L11" i="7"/>
  <c r="M11" i="8"/>
  <c r="D215" i="15"/>
  <c r="H211" i="8"/>
  <c r="I211" s="1"/>
  <c r="F224" i="15"/>
  <c r="H99" i="12"/>
  <c r="I193" i="8"/>
  <c r="I99" i="12"/>
  <c r="E100" i="15"/>
  <c r="L143" i="11"/>
  <c r="I108" i="15"/>
  <c r="L11" i="6"/>
  <c r="L144" i="11"/>
  <c r="L142"/>
  <c r="L17" i="7"/>
  <c r="M17" i="8"/>
  <c r="I113" i="15"/>
  <c r="L12" i="6"/>
  <c r="L169" i="11"/>
  <c r="I100" i="15"/>
  <c r="L170" i="11"/>
  <c r="L168"/>
  <c r="L23" i="7"/>
  <c r="M23" i="8"/>
  <c r="J61"/>
  <c r="Q30" i="3"/>
  <c r="J10" i="15"/>
  <c r="J68" i="11"/>
  <c r="J69"/>
  <c r="J67"/>
  <c r="J58" i="7"/>
  <c r="J56" i="12" s="1"/>
  <c r="H192" i="8"/>
  <c r="H101" i="11"/>
  <c r="I101" s="1"/>
  <c r="I23"/>
  <c r="J100" i="15"/>
  <c r="L174" i="11"/>
  <c r="M174" s="1"/>
  <c r="I114" i="15"/>
  <c r="L175" i="11"/>
  <c r="M175" s="1"/>
  <c r="L173"/>
  <c r="M24" i="8"/>
  <c r="L24" i="7"/>
  <c r="K100" i="15"/>
  <c r="L179" i="11"/>
  <c r="M179" s="1"/>
  <c r="I115" i="15"/>
  <c r="L180" i="11"/>
  <c r="M180" s="1"/>
  <c r="L178"/>
  <c r="M25" i="8"/>
  <c r="L25" i="7"/>
  <c r="I44" i="6"/>
  <c r="I120" i="8"/>
  <c r="H47" i="6"/>
  <c r="H120" i="8"/>
  <c r="H34" i="5"/>
  <c r="I34"/>
  <c r="H109" i="11"/>
  <c r="I109" s="1"/>
  <c r="I31"/>
  <c r="J79"/>
  <c r="J78"/>
  <c r="J77"/>
  <c r="J60" i="7"/>
  <c r="J58" i="12" s="1"/>
  <c r="K165" i="11"/>
  <c r="F140" i="15"/>
  <c r="H93" i="7"/>
  <c r="G127" i="15"/>
  <c r="I93" i="7"/>
  <c r="I86" i="12"/>
  <c r="I150" i="8"/>
  <c r="J127" i="15"/>
  <c r="H97" i="7"/>
  <c r="F144" i="15"/>
  <c r="I155" i="8"/>
  <c r="I97" i="7"/>
  <c r="I90" i="12"/>
  <c r="J66" i="8"/>
  <c r="J92" s="1"/>
  <c r="H108" i="11"/>
  <c r="I108" s="1"/>
  <c r="I30"/>
  <c r="I105" i="15"/>
  <c r="L127" i="11"/>
  <c r="C100" i="15"/>
  <c r="L31" i="8"/>
  <c r="L128" i="11"/>
  <c r="L126"/>
  <c r="L13" i="7"/>
  <c r="M13" i="8"/>
  <c r="J80"/>
  <c r="J88"/>
  <c r="H82" i="12"/>
  <c r="F166" i="15"/>
  <c r="D157"/>
  <c r="F100"/>
  <c r="L148" i="11"/>
  <c r="M148" s="1"/>
  <c r="I109" i="15"/>
  <c r="L149" i="11"/>
  <c r="M149" s="1"/>
  <c r="L147"/>
  <c r="L18" i="7"/>
  <c r="M18" i="8"/>
  <c r="L32"/>
  <c r="I106" i="15"/>
  <c r="L132" i="11"/>
  <c r="D100" i="15"/>
  <c r="L133" i="11"/>
  <c r="L131"/>
  <c r="L14" i="7"/>
  <c r="M14" i="8"/>
  <c r="F226" i="15"/>
  <c r="E215"/>
  <c r="H65" i="6"/>
  <c r="H101" i="12"/>
  <c r="I196" i="8"/>
  <c r="I101" i="12"/>
  <c r="H98" i="7"/>
  <c r="F145" i="15"/>
  <c r="K127"/>
  <c r="I91" i="12"/>
  <c r="I156" i="8"/>
  <c r="I98" i="7"/>
  <c r="I82" i="15"/>
  <c r="M29" i="12"/>
  <c r="H80"/>
  <c r="B157" i="15"/>
  <c r="F164"/>
  <c r="K28" i="7"/>
  <c r="H58" i="15"/>
  <c r="K33" i="7"/>
  <c r="H204" i="8"/>
  <c r="I75" i="11"/>
  <c r="F232" i="15"/>
  <c r="J215"/>
  <c r="H107" i="12"/>
  <c r="I107"/>
  <c r="I203" i="8"/>
  <c r="H215" i="15"/>
  <c r="F229"/>
  <c r="H104" i="12"/>
  <c r="I199" i="8"/>
  <c r="I104" i="12"/>
  <c r="J73" i="8"/>
  <c r="J99" s="1"/>
  <c r="J59"/>
  <c r="N51" i="3"/>
  <c r="H51" i="6"/>
  <c r="N52" i="3"/>
  <c r="H106" i="11"/>
  <c r="I106" s="1"/>
  <c r="J21" i="15" l="1"/>
  <c r="Q52" i="3"/>
  <c r="L31" i="7"/>
  <c r="M31" s="1"/>
  <c r="M31" i="8"/>
  <c r="H186" i="15"/>
  <c r="F200"/>
  <c r="F142"/>
  <c r="H152" i="8"/>
  <c r="H40" i="5"/>
  <c r="F172" i="15" s="1"/>
  <c r="I152" i="8"/>
  <c r="I51" i="6"/>
  <c r="I40" i="5"/>
  <c r="F175" i="15"/>
  <c r="K157"/>
  <c r="H91" i="12"/>
  <c r="F230" i="15"/>
  <c r="H200" i="8"/>
  <c r="H176"/>
  <c r="H67" i="6"/>
  <c r="H52" i="5"/>
  <c r="I65" i="6"/>
  <c r="I52" i="5"/>
  <c r="I200" i="8"/>
  <c r="I111" i="7"/>
  <c r="I176" i="8"/>
  <c r="I46" i="15"/>
  <c r="D40"/>
  <c r="M14" i="7"/>
  <c r="L210" i="11"/>
  <c r="M210" s="1"/>
  <c r="M132"/>
  <c r="I49" i="15"/>
  <c r="F40"/>
  <c r="M18" i="7"/>
  <c r="C40" i="15"/>
  <c r="I45"/>
  <c r="M13" i="7"/>
  <c r="G157" i="15"/>
  <c r="H86" i="12"/>
  <c r="F170" i="15"/>
  <c r="L181" i="11"/>
  <c r="M181" s="1"/>
  <c r="M178"/>
  <c r="J70"/>
  <c r="L21" i="8"/>
  <c r="I112" i="15"/>
  <c r="L11" i="5"/>
  <c r="M11" i="6"/>
  <c r="M21" i="8"/>
  <c r="L136" i="11"/>
  <c r="L194"/>
  <c r="M194" s="1"/>
  <c r="L119"/>
  <c r="M116"/>
  <c r="L195"/>
  <c r="M195" s="1"/>
  <c r="L137"/>
  <c r="M117"/>
  <c r="H85"/>
  <c r="I85"/>
  <c r="I81"/>
  <c r="N31" i="12"/>
  <c r="N14" i="16"/>
  <c r="N78" i="1"/>
  <c r="J27" i="15"/>
  <c r="N70" i="6"/>
  <c r="K217" i="11"/>
  <c r="K213"/>
  <c r="N26" i="12"/>
  <c r="F13" i="16"/>
  <c r="AD13"/>
  <c r="N27" i="12"/>
  <c r="L40" i="15"/>
  <c r="I56"/>
  <c r="M26" i="7"/>
  <c r="H33" i="11"/>
  <c r="H86"/>
  <c r="I33"/>
  <c r="I29"/>
  <c r="F234" i="15"/>
  <c r="L215"/>
  <c r="H109" i="12"/>
  <c r="I109"/>
  <c r="I205" i="8"/>
  <c r="Q50" i="3"/>
  <c r="J19" i="15"/>
  <c r="N53" i="3"/>
  <c r="B186" i="15"/>
  <c r="F193"/>
  <c r="L199" i="11"/>
  <c r="M199" s="1"/>
  <c r="L124"/>
  <c r="M121"/>
  <c r="L200"/>
  <c r="M200" s="1"/>
  <c r="M122"/>
  <c r="N12" i="10"/>
  <c r="J242" i="15" s="1"/>
  <c r="J239"/>
  <c r="V12" i="16"/>
  <c r="N22" i="12"/>
  <c r="N66" i="1"/>
  <c r="N11" i="16"/>
  <c r="N19" i="12"/>
  <c r="J17" i="11"/>
  <c r="J104" i="8"/>
  <c r="J16" i="11"/>
  <c r="J15"/>
  <c r="J48" i="7"/>
  <c r="J46" i="12" s="1"/>
  <c r="C157" i="15"/>
  <c r="F165"/>
  <c r="H81" i="12"/>
  <c r="J34" i="6"/>
  <c r="J37" i="11"/>
  <c r="J38"/>
  <c r="J36"/>
  <c r="J52" i="7"/>
  <c r="J50" i="12" s="1"/>
  <c r="F203" i="15"/>
  <c r="J186"/>
  <c r="H133" i="8"/>
  <c r="I133"/>
  <c r="I47" i="6"/>
  <c r="H138" i="8"/>
  <c r="I138"/>
  <c r="L176" i="11"/>
  <c r="M176" s="1"/>
  <c r="M173"/>
  <c r="L190"/>
  <c r="M190" s="1"/>
  <c r="M170"/>
  <c r="L164"/>
  <c r="M164" s="1"/>
  <c r="M144"/>
  <c r="A40" i="15"/>
  <c r="I31"/>
  <c r="M11" i="7"/>
  <c r="L15" i="8"/>
  <c r="I107" i="15"/>
  <c r="L13" i="6"/>
  <c r="L10" i="5"/>
  <c r="M15" i="8"/>
  <c r="M10" i="6"/>
  <c r="H41" i="5"/>
  <c r="F177" i="15" s="1"/>
  <c r="F147"/>
  <c r="H158" i="8"/>
  <c r="I41" i="5"/>
  <c r="I158" i="8"/>
  <c r="I52" i="6"/>
  <c r="N66"/>
  <c r="J26" i="15"/>
  <c r="H146" i="8"/>
  <c r="H53" i="6"/>
  <c r="H39" i="5"/>
  <c r="F167" i="15" s="1"/>
  <c r="F137"/>
  <c r="I39" i="5"/>
  <c r="I146" i="8"/>
  <c r="I50" i="6"/>
  <c r="J97" i="8"/>
  <c r="J29" i="6"/>
  <c r="H40" i="15"/>
  <c r="I51"/>
  <c r="M20" i="7"/>
  <c r="I50" i="15"/>
  <c r="G40"/>
  <c r="M19" i="7"/>
  <c r="H92" i="12"/>
  <c r="L157" i="15"/>
  <c r="F176"/>
  <c r="N21" i="12"/>
  <c r="BJ11" i="16"/>
  <c r="J54" i="11"/>
  <c r="J27" i="6"/>
  <c r="J77" i="8"/>
  <c r="J85"/>
  <c r="L211" i="11"/>
  <c r="M211" s="1"/>
  <c r="M133"/>
  <c r="K40" i="15"/>
  <c r="I55"/>
  <c r="M25" i="7"/>
  <c r="L145" i="11"/>
  <c r="L162"/>
  <c r="M162" s="1"/>
  <c r="M142"/>
  <c r="L29" i="7"/>
  <c r="M29" s="1"/>
  <c r="M29" i="8"/>
  <c r="AL14" i="16"/>
  <c r="N32" i="12"/>
  <c r="I157" i="15"/>
  <c r="F173"/>
  <c r="H89" i="12"/>
  <c r="N28"/>
  <c r="BB13" i="16"/>
  <c r="N25" i="12"/>
  <c r="AT12" i="16"/>
  <c r="N72" i="1"/>
  <c r="A157" i="15"/>
  <c r="F151"/>
  <c r="H79" i="12"/>
  <c r="I44" i="15"/>
  <c r="B40"/>
  <c r="M12" i="7"/>
  <c r="M30" i="8"/>
  <c r="L30" i="7"/>
  <c r="M30" s="1"/>
  <c r="N20" i="12"/>
  <c r="AL11" i="16"/>
  <c r="Q36" i="3"/>
  <c r="J4" i="15"/>
  <c r="N11" i="4"/>
  <c r="Q11"/>
  <c r="J74" i="11"/>
  <c r="J73"/>
  <c r="J72"/>
  <c r="J59" i="7"/>
  <c r="J57" i="12" s="1"/>
  <c r="F233" i="15"/>
  <c r="K215"/>
  <c r="H108" i="12"/>
  <c r="I108"/>
  <c r="I204" i="8"/>
  <c r="F197" i="15"/>
  <c r="E186"/>
  <c r="M32" i="8"/>
  <c r="L32" i="7"/>
  <c r="M32" s="1"/>
  <c r="L206" i="11"/>
  <c r="M206" s="1"/>
  <c r="M128"/>
  <c r="F174" i="15"/>
  <c r="H90" i="12"/>
  <c r="J157" i="15"/>
  <c r="J80" i="11"/>
  <c r="C215" i="15"/>
  <c r="H210" i="8"/>
  <c r="I210" s="1"/>
  <c r="F223" i="15"/>
  <c r="H98" i="12"/>
  <c r="I192" i="8"/>
  <c r="I98" i="12"/>
  <c r="J87" i="8"/>
  <c r="J79"/>
  <c r="L171" i="11"/>
  <c r="L188"/>
  <c r="M188" s="1"/>
  <c r="M168"/>
  <c r="L27" i="8"/>
  <c r="I117" i="15"/>
  <c r="L12" i="5"/>
  <c r="M12" i="6"/>
  <c r="M27" i="8"/>
  <c r="L163" i="11"/>
  <c r="M163" s="1"/>
  <c r="M143"/>
  <c r="D186" i="15"/>
  <c r="F195"/>
  <c r="G215"/>
  <c r="F228"/>
  <c r="H103" i="12"/>
  <c r="I103"/>
  <c r="I198" i="8"/>
  <c r="J20" i="15"/>
  <c r="Q51" i="3"/>
  <c r="L134" i="11"/>
  <c r="L209"/>
  <c r="M209" s="1"/>
  <c r="M131"/>
  <c r="L150"/>
  <c r="M150" s="1"/>
  <c r="M147"/>
  <c r="J27"/>
  <c r="J26"/>
  <c r="J106" i="8"/>
  <c r="J25" i="11"/>
  <c r="J50" i="7"/>
  <c r="J48" i="12" s="1"/>
  <c r="L204" i="11"/>
  <c r="M204" s="1"/>
  <c r="L129"/>
  <c r="M126"/>
  <c r="L205"/>
  <c r="M205" s="1"/>
  <c r="M127"/>
  <c r="J43"/>
  <c r="J42"/>
  <c r="J41"/>
  <c r="J53" i="7"/>
  <c r="J51" i="12" s="1"/>
  <c r="I54" i="15"/>
  <c r="J40"/>
  <c r="M24" i="7"/>
  <c r="I53" i="15"/>
  <c r="I40"/>
  <c r="M23" i="7"/>
  <c r="L189" i="11"/>
  <c r="M189" s="1"/>
  <c r="M169"/>
  <c r="I48" i="15"/>
  <c r="E40"/>
  <c r="M17" i="7"/>
  <c r="L196" i="11"/>
  <c r="M196" s="1"/>
  <c r="L138"/>
  <c r="M118"/>
  <c r="I215" i="15"/>
  <c r="H69" i="6"/>
  <c r="F231" i="15"/>
  <c r="H106" i="12"/>
  <c r="I202" i="8"/>
  <c r="I106" i="12"/>
  <c r="BJ14" i="16"/>
  <c r="N33" i="12"/>
  <c r="N34"/>
  <c r="V15" i="16"/>
  <c r="L186" i="11"/>
  <c r="M186" s="1"/>
  <c r="M183"/>
  <c r="H61" i="6"/>
  <c r="A215" i="15"/>
  <c r="F209"/>
  <c r="H208" i="8"/>
  <c r="I208" s="1"/>
  <c r="H96" i="12"/>
  <c r="I96"/>
  <c r="I190" i="8"/>
  <c r="J47" i="11"/>
  <c r="J48"/>
  <c r="J46"/>
  <c r="J54" i="7"/>
  <c r="J52" i="12" s="1"/>
  <c r="L160" i="11"/>
  <c r="M160" s="1"/>
  <c r="M157"/>
  <c r="L155"/>
  <c r="M155" s="1"/>
  <c r="M152"/>
  <c r="L201"/>
  <c r="M201" s="1"/>
  <c r="M123"/>
  <c r="N13" i="3"/>
  <c r="O27"/>
  <c r="O28"/>
  <c r="O29"/>
  <c r="N47"/>
  <c r="J25" i="15"/>
  <c r="N62" i="6"/>
  <c r="F198" i="15"/>
  <c r="F186"/>
  <c r="J78" i="8"/>
  <c r="J28" i="6"/>
  <c r="J124" i="8" s="1"/>
  <c r="J150" l="1"/>
  <c r="J76" i="7"/>
  <c r="J69" i="12" s="1"/>
  <c r="H206" i="8"/>
  <c r="H180"/>
  <c r="F235" i="15"/>
  <c r="H71" i="6"/>
  <c r="H56" i="5"/>
  <c r="I206" i="8"/>
  <c r="I56" i="5"/>
  <c r="I69" i="6"/>
  <c r="I180" i="8"/>
  <c r="I115" i="7"/>
  <c r="L207" i="11"/>
  <c r="M207" s="1"/>
  <c r="M129"/>
  <c r="J28" i="15"/>
  <c r="O30" i="3"/>
  <c r="K10" i="15" s="1"/>
  <c r="K7"/>
  <c r="O33" i="3"/>
  <c r="O50" s="1"/>
  <c r="L216" i="11"/>
  <c r="M216" s="1"/>
  <c r="M138"/>
  <c r="N173" i="8"/>
  <c r="N74" i="6"/>
  <c r="K9" i="15"/>
  <c r="O35" i="3"/>
  <c r="K71" i="15"/>
  <c r="N25" i="8"/>
  <c r="J85" i="15"/>
  <c r="J44" i="11"/>
  <c r="J104"/>
  <c r="F199" i="15"/>
  <c r="G186"/>
  <c r="J118" i="8"/>
  <c r="J105"/>
  <c r="J21" i="11"/>
  <c r="J22"/>
  <c r="J20"/>
  <c r="J49" i="7"/>
  <c r="J47" i="12" s="1"/>
  <c r="J205" i="8"/>
  <c r="K186" i="15"/>
  <c r="F204"/>
  <c r="J75" i="11"/>
  <c r="H71" i="15"/>
  <c r="N20" i="8"/>
  <c r="J81" i="15"/>
  <c r="N24" i="8"/>
  <c r="J71" i="15"/>
  <c r="J84"/>
  <c r="J128" i="8"/>
  <c r="J64" i="11"/>
  <c r="J63"/>
  <c r="J35" i="6"/>
  <c r="J62" i="11"/>
  <c r="J57" i="7"/>
  <c r="J55" i="12" s="1"/>
  <c r="L33" i="8"/>
  <c r="L28"/>
  <c r="I118" i="15"/>
  <c r="L13" i="5"/>
  <c r="M28" i="8"/>
  <c r="M33"/>
  <c r="M13" i="6"/>
  <c r="J95" i="8"/>
  <c r="J26" i="5"/>
  <c r="J94" i="11"/>
  <c r="N23" i="12"/>
  <c r="N11" i="8"/>
  <c r="J61" i="15"/>
  <c r="A71"/>
  <c r="F205"/>
  <c r="L186"/>
  <c r="N181" i="8"/>
  <c r="L214" i="11"/>
  <c r="M214" s="1"/>
  <c r="M136"/>
  <c r="L212"/>
  <c r="M212" s="1"/>
  <c r="M134"/>
  <c r="C186" i="15"/>
  <c r="F194"/>
  <c r="L161" i="11"/>
  <c r="M145"/>
  <c r="J63" i="8"/>
  <c r="J30" i="6"/>
  <c r="J75" i="8"/>
  <c r="J131"/>
  <c r="J129"/>
  <c r="I47" i="15"/>
  <c r="L15" i="7"/>
  <c r="M15"/>
  <c r="M10" i="5"/>
  <c r="J57" i="11"/>
  <c r="J76" i="15"/>
  <c r="D71"/>
  <c r="N14" i="8"/>
  <c r="L202" i="11"/>
  <c r="M202" s="1"/>
  <c r="M124"/>
  <c r="J22" i="15"/>
  <c r="Q53" i="3"/>
  <c r="N18" i="8"/>
  <c r="J79" i="15"/>
  <c r="F71"/>
  <c r="L215" i="11"/>
  <c r="M215" s="1"/>
  <c r="M137"/>
  <c r="I52" i="15"/>
  <c r="L21" i="7"/>
  <c r="M21"/>
  <c r="M11" i="5"/>
  <c r="J203" i="8"/>
  <c r="J117"/>
  <c r="J199"/>
  <c r="F148" i="15"/>
  <c r="H159" i="8"/>
  <c r="H164"/>
  <c r="I164"/>
  <c r="I53" i="6"/>
  <c r="I159" i="8"/>
  <c r="J58" i="11"/>
  <c r="J18"/>
  <c r="J93"/>
  <c r="J95"/>
  <c r="J80" i="15"/>
  <c r="G71"/>
  <c r="N19" i="8"/>
  <c r="N23"/>
  <c r="J83" i="15"/>
  <c r="N35" i="12"/>
  <c r="I71" i="15"/>
  <c r="L135" i="11"/>
  <c r="L197"/>
  <c r="M197" s="1"/>
  <c r="M119"/>
  <c r="H178" i="8"/>
  <c r="I178"/>
  <c r="I67" i="6"/>
  <c r="J49" i="11"/>
  <c r="J86" i="15"/>
  <c r="N26" i="8"/>
  <c r="L71" i="15"/>
  <c r="J69" i="8"/>
  <c r="J125"/>
  <c r="J28" i="11"/>
  <c r="J103"/>
  <c r="J105"/>
  <c r="L187"/>
  <c r="M171"/>
  <c r="K8" i="15"/>
  <c r="O34" i="3"/>
  <c r="O51" s="1"/>
  <c r="K20" i="15" s="1"/>
  <c r="F180"/>
  <c r="A186"/>
  <c r="H172" i="8"/>
  <c r="H194"/>
  <c r="F225" i="15"/>
  <c r="H73" i="6"/>
  <c r="H63"/>
  <c r="H48" i="5"/>
  <c r="I61" i="6"/>
  <c r="I48" i="5"/>
  <c r="I172" i="8"/>
  <c r="I194"/>
  <c r="I107" i="7"/>
  <c r="F202" i="15"/>
  <c r="I186"/>
  <c r="I57"/>
  <c r="L27" i="7"/>
  <c r="M27"/>
  <c r="M12" i="5"/>
  <c r="J74" i="15"/>
  <c r="B71"/>
  <c r="N12" i="8"/>
  <c r="N17"/>
  <c r="J78" i="15"/>
  <c r="N29" i="12"/>
  <c r="E71" i="15"/>
  <c r="J103" i="8"/>
  <c r="J12" i="11"/>
  <c r="J33" i="6"/>
  <c r="J116" i="8"/>
  <c r="J11" i="11"/>
  <c r="J10"/>
  <c r="J47" i="7"/>
  <c r="J45" i="12" s="1"/>
  <c r="J75" i="15"/>
  <c r="C71"/>
  <c r="N13" i="8"/>
  <c r="N177"/>
  <c r="J39" i="11"/>
  <c r="J56"/>
  <c r="H107"/>
  <c r="H111"/>
  <c r="I86"/>
  <c r="I111"/>
  <c r="I107"/>
  <c r="F201" i="15"/>
  <c r="H54" i="5"/>
  <c r="H111" i="7"/>
  <c r="J123" i="8"/>
  <c r="J119"/>
  <c r="J130"/>
  <c r="J122"/>
  <c r="J149" l="1"/>
  <c r="J75" i="7"/>
  <c r="J68" i="12" s="1"/>
  <c r="J55" i="11"/>
  <c r="J196" i="8"/>
  <c r="J36" i="6"/>
  <c r="J89" i="8"/>
  <c r="J25" i="5"/>
  <c r="N123" i="11"/>
  <c r="B101" i="15"/>
  <c r="N30" i="8"/>
  <c r="N122" i="11"/>
  <c r="J104" i="15"/>
  <c r="N121" i="11"/>
  <c r="N12" i="7"/>
  <c r="H174" i="8"/>
  <c r="H75" i="6"/>
  <c r="I174" i="8"/>
  <c r="I63" i="6"/>
  <c r="J106" i="11"/>
  <c r="J193" i="8"/>
  <c r="J113" i="15"/>
  <c r="N170" i="11"/>
  <c r="N12" i="6"/>
  <c r="I101" i="15"/>
  <c r="N169" i="11"/>
  <c r="N168"/>
  <c r="N23" i="7"/>
  <c r="J135" i="8"/>
  <c r="J143"/>
  <c r="J70" i="7"/>
  <c r="J63" i="12" s="1"/>
  <c r="G232" i="15"/>
  <c r="J216"/>
  <c r="J107" i="12"/>
  <c r="N32" i="8"/>
  <c r="N133" i="11"/>
  <c r="N132"/>
  <c r="D101" i="15"/>
  <c r="J106"/>
  <c r="N131" i="11"/>
  <c r="N14" i="7"/>
  <c r="J81" i="8"/>
  <c r="J76"/>
  <c r="J77" i="15"/>
  <c r="L33" i="7"/>
  <c r="L28"/>
  <c r="I58" i="15"/>
  <c r="M33" i="7"/>
  <c r="M13" i="5"/>
  <c r="M28" i="7"/>
  <c r="J84" i="11"/>
  <c r="H101" i="15"/>
  <c r="N158" i="11"/>
  <c r="N159"/>
  <c r="J111" i="15"/>
  <c r="N157" i="11"/>
  <c r="N20" i="7"/>
  <c r="O77" i="1"/>
  <c r="O74"/>
  <c r="O10" i="4"/>
  <c r="O46" i="3"/>
  <c r="O76" i="1"/>
  <c r="O75"/>
  <c r="K3" i="15"/>
  <c r="O12" i="3"/>
  <c r="O11" i="10"/>
  <c r="K241" i="15" s="1"/>
  <c r="G128"/>
  <c r="J93" i="7"/>
  <c r="G140" i="15"/>
  <c r="J137" i="8"/>
  <c r="J145"/>
  <c r="J72" i="7"/>
  <c r="J65" i="12" s="1"/>
  <c r="J134" i="8"/>
  <c r="J44" i="6"/>
  <c r="J142" i="8"/>
  <c r="J69" i="7"/>
  <c r="J62" i="12" s="1"/>
  <c r="N144" i="11"/>
  <c r="J108" i="15"/>
  <c r="N11" i="6"/>
  <c r="N143" i="11"/>
  <c r="E101" i="15"/>
  <c r="N142" i="11"/>
  <c r="N17" i="7"/>
  <c r="F196" i="15"/>
  <c r="H107" i="7"/>
  <c r="H50" i="5"/>
  <c r="O68" i="1"/>
  <c r="O45" i="3"/>
  <c r="O69" i="1"/>
  <c r="K2" i="15"/>
  <c r="O71" i="1"/>
  <c r="O70"/>
  <c r="O9" i="4"/>
  <c r="O10" i="10"/>
  <c r="K240" i="15" s="1"/>
  <c r="O11" i="3"/>
  <c r="L191" i="11"/>
  <c r="M187"/>
  <c r="M191"/>
  <c r="J198" i="8"/>
  <c r="L192" i="11"/>
  <c r="L139"/>
  <c r="M135"/>
  <c r="M139"/>
  <c r="H216" i="15"/>
  <c r="G229"/>
  <c r="J104" i="12"/>
  <c r="L165" i="11"/>
  <c r="M165"/>
  <c r="M161"/>
  <c r="A101" i="15"/>
  <c r="N117" i="11"/>
  <c r="N29" i="8"/>
  <c r="J91" i="15"/>
  <c r="N118" i="11"/>
  <c r="N10" i="6"/>
  <c r="N116" i="11"/>
  <c r="N11" i="7"/>
  <c r="J83" i="11"/>
  <c r="J204" i="8"/>
  <c r="J99" i="11"/>
  <c r="J197" i="8"/>
  <c r="K19" i="15"/>
  <c r="H182" i="8"/>
  <c r="I71" i="6"/>
  <c r="I182" i="8"/>
  <c r="C101" i="15"/>
  <c r="N127" i="11"/>
  <c r="N31" i="8"/>
  <c r="N128" i="11"/>
  <c r="J105" i="15"/>
  <c r="N126" i="11"/>
  <c r="N13" i="7"/>
  <c r="J87" i="15"/>
  <c r="N154" i="11"/>
  <c r="J110" i="15"/>
  <c r="N153" i="11"/>
  <c r="G101" i="15"/>
  <c r="N152" i="11"/>
  <c r="N19" i="7"/>
  <c r="N149" i="11"/>
  <c r="F101" i="15"/>
  <c r="N148" i="11"/>
  <c r="J109" i="15"/>
  <c r="N147" i="11"/>
  <c r="N18" i="7"/>
  <c r="J157" i="8"/>
  <c r="J82" i="7"/>
  <c r="J75" i="12" s="1"/>
  <c r="J101" i="8"/>
  <c r="J27" i="5"/>
  <c r="L216" i="15"/>
  <c r="G234"/>
  <c r="J109" i="12"/>
  <c r="J100" i="11"/>
  <c r="J115" i="15"/>
  <c r="K101"/>
  <c r="N179" i="11"/>
  <c r="N180"/>
  <c r="N178"/>
  <c r="N25" i="7"/>
  <c r="F206" i="15"/>
  <c r="H115" i="7"/>
  <c r="H58" i="5"/>
  <c r="O52" i="3"/>
  <c r="K21" i="15" s="1"/>
  <c r="H113" i="7"/>
  <c r="I113"/>
  <c r="I54" i="5"/>
  <c r="J156" i="8"/>
  <c r="J81" i="7"/>
  <c r="J74" i="12" s="1"/>
  <c r="J31" i="11"/>
  <c r="J89"/>
  <c r="J148" i="8"/>
  <c r="J45" i="6"/>
  <c r="J74" i="7"/>
  <c r="J67" i="12" s="1"/>
  <c r="J30" i="11"/>
  <c r="J13"/>
  <c r="J88"/>
  <c r="J32"/>
  <c r="J90"/>
  <c r="J82" i="15"/>
  <c r="H212" i="8"/>
  <c r="F236" i="15"/>
  <c r="H207" i="8"/>
  <c r="H184"/>
  <c r="I207"/>
  <c r="I73" i="6"/>
  <c r="I212" i="8"/>
  <c r="I184"/>
  <c r="J151"/>
  <c r="K62" s="1"/>
  <c r="J77" i="7"/>
  <c r="J70" i="12" s="1"/>
  <c r="J116" i="15"/>
  <c r="L101"/>
  <c r="N184" i="11"/>
  <c r="N185"/>
  <c r="N183"/>
  <c r="N26" i="7"/>
  <c r="J96" i="11"/>
  <c r="J191" i="8"/>
  <c r="J155"/>
  <c r="K66" s="1"/>
  <c r="K92" s="1"/>
  <c r="J80" i="7"/>
  <c r="J73" i="12" s="1"/>
  <c r="J65" i="11"/>
  <c r="J82"/>
  <c r="J154" i="8"/>
  <c r="J46" i="6"/>
  <c r="J79" i="7"/>
  <c r="J72" i="12" s="1"/>
  <c r="J101" i="15"/>
  <c r="J114"/>
  <c r="N174" i="11"/>
  <c r="N175"/>
  <c r="N173"/>
  <c r="N24" i="7"/>
  <c r="J98" i="11"/>
  <c r="J23"/>
  <c r="J136" i="8"/>
  <c r="J144"/>
  <c r="K67" s="1"/>
  <c r="K93" s="1"/>
  <c r="J71" i="7"/>
  <c r="J64" i="12" s="1"/>
  <c r="N185" i="8"/>
  <c r="O63" i="1"/>
  <c r="O36" i="3"/>
  <c r="O8" i="4"/>
  <c r="O64" i="1"/>
  <c r="O44" i="3"/>
  <c r="K1" i="15"/>
  <c r="O62" i="1"/>
  <c r="O65"/>
  <c r="O10" i="3"/>
  <c r="O9" i="10"/>
  <c r="K73" i="8" l="1"/>
  <c r="K99" s="1"/>
  <c r="K43" i="11"/>
  <c r="K42"/>
  <c r="K41"/>
  <c r="K53" i="7"/>
  <c r="K51" i="12" s="1"/>
  <c r="K47" i="11"/>
  <c r="K48"/>
  <c r="K46"/>
  <c r="K54" i="7"/>
  <c r="K52" i="12" s="1"/>
  <c r="K88" i="8"/>
  <c r="O20" i="12"/>
  <c r="AN11" i="16"/>
  <c r="N186" i="11"/>
  <c r="J110"/>
  <c r="J108"/>
  <c r="K128" i="15"/>
  <c r="J98" i="7"/>
  <c r="G145" i="15"/>
  <c r="G205"/>
  <c r="L187"/>
  <c r="F41"/>
  <c r="J49"/>
  <c r="N155" i="11"/>
  <c r="J45" i="15"/>
  <c r="C41"/>
  <c r="N206" i="11"/>
  <c r="N29" i="7"/>
  <c r="G228" i="15"/>
  <c r="G216"/>
  <c r="J103" i="12"/>
  <c r="O28"/>
  <c r="BD13" i="16"/>
  <c r="H109" i="7"/>
  <c r="I50" i="5"/>
  <c r="I109" i="7"/>
  <c r="N162" i="11"/>
  <c r="N145"/>
  <c r="N21" i="8"/>
  <c r="J112" i="15"/>
  <c r="N11" i="5"/>
  <c r="J86" i="7"/>
  <c r="G121" i="15"/>
  <c r="A128"/>
  <c r="J50" i="6"/>
  <c r="J160" i="8"/>
  <c r="O78" i="1"/>
  <c r="O31" i="12"/>
  <c r="P14" i="16"/>
  <c r="J51" i="15"/>
  <c r="H41"/>
  <c r="N134" i="11"/>
  <c r="N209"/>
  <c r="N210"/>
  <c r="J187" i="15"/>
  <c r="G203"/>
  <c r="N189" i="11"/>
  <c r="N190"/>
  <c r="N201"/>
  <c r="F128" i="15"/>
  <c r="J92" i="7"/>
  <c r="G139" i="15"/>
  <c r="K59" i="8"/>
  <c r="K25" i="15"/>
  <c r="O47" i="3"/>
  <c r="O62" i="6"/>
  <c r="P11" i="16"/>
  <c r="O66" i="1"/>
  <c r="O19" i="12"/>
  <c r="O11" i="4"/>
  <c r="K4" i="15"/>
  <c r="J101" i="11"/>
  <c r="J192" i="8"/>
  <c r="J128" i="15"/>
  <c r="J97" i="7"/>
  <c r="G144" i="15"/>
  <c r="J56"/>
  <c r="L41"/>
  <c r="G141"/>
  <c r="J94" i="7"/>
  <c r="H128" i="15"/>
  <c r="J190" i="8"/>
  <c r="J91" i="11"/>
  <c r="J29"/>
  <c r="E128" i="15"/>
  <c r="J51" i="6"/>
  <c r="G138" i="15"/>
  <c r="J91" i="7"/>
  <c r="H117"/>
  <c r="I58" i="5"/>
  <c r="I117" i="7"/>
  <c r="N181" i="11"/>
  <c r="G146" i="15"/>
  <c r="J99" i="7"/>
  <c r="L128" i="15"/>
  <c r="G41"/>
  <c r="J50"/>
  <c r="G227"/>
  <c r="F216"/>
  <c r="J102" i="12"/>
  <c r="G233" i="15"/>
  <c r="K216"/>
  <c r="J108" i="12"/>
  <c r="N136" i="11"/>
  <c r="N119"/>
  <c r="N194"/>
  <c r="H187" i="15"/>
  <c r="G200"/>
  <c r="H13" i="16"/>
  <c r="O26" i="12"/>
  <c r="AV12" i="16"/>
  <c r="O25" i="12"/>
  <c r="O72" i="1"/>
  <c r="E41" i="15"/>
  <c r="J48"/>
  <c r="N163" i="11"/>
  <c r="J47" i="6"/>
  <c r="J120" i="8"/>
  <c r="J34" i="5"/>
  <c r="O34" i="12"/>
  <c r="X15" i="16"/>
  <c r="J46" i="15"/>
  <c r="D41"/>
  <c r="J87" i="7"/>
  <c r="B128" i="15"/>
  <c r="J161" i="8"/>
  <c r="G134" i="15"/>
  <c r="N171" i="11"/>
  <c r="N188"/>
  <c r="N27" i="8"/>
  <c r="J117" i="15"/>
  <c r="N12" i="5"/>
  <c r="G224" i="15"/>
  <c r="J211" i="8"/>
  <c r="D216" i="15"/>
  <c r="J99" i="12"/>
  <c r="H186" i="8"/>
  <c r="I75" i="6"/>
  <c r="I186" i="8"/>
  <c r="J102"/>
  <c r="J107"/>
  <c r="K68"/>
  <c r="K94" s="1"/>
  <c r="K73" i="11"/>
  <c r="K74"/>
  <c r="K72"/>
  <c r="K59" i="7"/>
  <c r="K57" i="12" s="1"/>
  <c r="J88" i="7"/>
  <c r="C128" i="15"/>
  <c r="J162" i="8"/>
  <c r="G135" i="15"/>
  <c r="N176" i="11"/>
  <c r="J96" i="7"/>
  <c r="J52" i="6"/>
  <c r="I128" i="15"/>
  <c r="G143"/>
  <c r="J126" i="8"/>
  <c r="J35" i="5"/>
  <c r="J109" i="11"/>
  <c r="J55" i="15"/>
  <c r="K41"/>
  <c r="N205" i="11"/>
  <c r="J31" i="15"/>
  <c r="A41"/>
  <c r="N196" i="11"/>
  <c r="N138"/>
  <c r="L217"/>
  <c r="L213"/>
  <c r="M217"/>
  <c r="M192"/>
  <c r="M213"/>
  <c r="AF13" i="16"/>
  <c r="O27" i="12"/>
  <c r="O66" i="6"/>
  <c r="K26" i="15"/>
  <c r="N164" i="11"/>
  <c r="D128" i="15"/>
  <c r="J163" i="8"/>
  <c r="G136" i="15"/>
  <c r="J89" i="7"/>
  <c r="G170" i="15"/>
  <c r="J86" i="12"/>
  <c r="G158" i="15"/>
  <c r="O33" i="12"/>
  <c r="BL14" i="16"/>
  <c r="N32" i="7"/>
  <c r="I41" i="15"/>
  <c r="J53"/>
  <c r="N124" i="11"/>
  <c r="N199"/>
  <c r="N30" i="7"/>
  <c r="J59" i="11"/>
  <c r="K65" i="8"/>
  <c r="K60"/>
  <c r="K239" i="15"/>
  <c r="O12" i="10"/>
  <c r="K242" i="15" s="1"/>
  <c r="O22" i="12"/>
  <c r="X12" i="16"/>
  <c r="P28" i="3"/>
  <c r="O13"/>
  <c r="P27"/>
  <c r="P29"/>
  <c r="O21" i="12"/>
  <c r="BL11" i="16"/>
  <c r="J41" i="15"/>
  <c r="J54"/>
  <c r="J132" i="8"/>
  <c r="J36" i="5"/>
  <c r="J81" i="11"/>
  <c r="J202" i="8"/>
  <c r="B216" i="15"/>
  <c r="J209" i="8"/>
  <c r="G222" i="15"/>
  <c r="J97" i="12"/>
  <c r="N150" i="11"/>
  <c r="N129"/>
  <c r="N204"/>
  <c r="N31" i="7"/>
  <c r="N15" i="8"/>
  <c r="N13" i="6"/>
  <c r="J107" i="15"/>
  <c r="N10" i="5"/>
  <c r="N195" i="11"/>
  <c r="N137"/>
  <c r="AN14" i="16"/>
  <c r="O32" i="12"/>
  <c r="O70" i="6"/>
  <c r="K27" i="15"/>
  <c r="N160" i="11"/>
  <c r="N211"/>
  <c r="B41" i="15"/>
  <c r="J44"/>
  <c r="N200" i="11"/>
  <c r="E216" i="15"/>
  <c r="J65" i="6"/>
  <c r="G226" i="15"/>
  <c r="J101" i="12"/>
  <c r="K61" i="8"/>
  <c r="O53" i="3"/>
  <c r="K22" i="15" s="1"/>
  <c r="K71" i="8"/>
  <c r="K74"/>
  <c r="K100" s="1"/>
  <c r="K72"/>
  <c r="K98" s="1"/>
  <c r="K29" i="6" l="1"/>
  <c r="K131" i="8" s="1"/>
  <c r="K97"/>
  <c r="J72" i="15"/>
  <c r="K84"/>
  <c r="O24" i="8"/>
  <c r="G193" i="15"/>
  <c r="B187"/>
  <c r="K69" i="11"/>
  <c r="K68"/>
  <c r="K67"/>
  <c r="K58" i="7"/>
  <c r="K56" i="12" s="1"/>
  <c r="K79" i="8"/>
  <c r="K87"/>
  <c r="I216" i="15"/>
  <c r="J69" i="6"/>
  <c r="G231" i="15"/>
  <c r="J106" i="12"/>
  <c r="N216" i="11"/>
  <c r="J158" i="8"/>
  <c r="G147" i="15"/>
  <c r="J41" i="5"/>
  <c r="G177" i="15" s="1"/>
  <c r="K75" i="11"/>
  <c r="K53"/>
  <c r="K52"/>
  <c r="K51"/>
  <c r="K55" i="7"/>
  <c r="K53" i="12" s="1"/>
  <c r="J80"/>
  <c r="B158" i="15"/>
  <c r="G164"/>
  <c r="K79"/>
  <c r="O18" i="8"/>
  <c r="F72" i="15"/>
  <c r="J158"/>
  <c r="G174"/>
  <c r="J90" i="12"/>
  <c r="N212" i="11"/>
  <c r="J53" i="6"/>
  <c r="J146" i="8"/>
  <c r="G137" i="15"/>
  <c r="J39" i="5"/>
  <c r="G167" i="15" s="1"/>
  <c r="J52"/>
  <c r="N21" i="7"/>
  <c r="G187" i="15"/>
  <c r="G199"/>
  <c r="K74"/>
  <c r="O12" i="8"/>
  <c r="B72" i="15"/>
  <c r="K49" i="11"/>
  <c r="N207"/>
  <c r="L8" i="15"/>
  <c r="P34" i="3"/>
  <c r="O177" i="8"/>
  <c r="N214" i="11"/>
  <c r="J86"/>
  <c r="J33"/>
  <c r="G171" i="15"/>
  <c r="H158"/>
  <c r="J87" i="12"/>
  <c r="G223" i="15"/>
  <c r="J210" i="8"/>
  <c r="C216" i="15"/>
  <c r="J98" i="12"/>
  <c r="A158" i="15"/>
  <c r="J79" i="12"/>
  <c r="G151" i="15"/>
  <c r="O14" i="8"/>
  <c r="D72" i="15"/>
  <c r="K76"/>
  <c r="D158"/>
  <c r="J82" i="12"/>
  <c r="G166" i="15"/>
  <c r="J81" i="12"/>
  <c r="C158" i="15"/>
  <c r="G165"/>
  <c r="N27" i="7"/>
  <c r="J57" i="15"/>
  <c r="L72"/>
  <c r="O26" i="8"/>
  <c r="K86" i="15"/>
  <c r="N135" i="11"/>
  <c r="N197"/>
  <c r="F187" i="15"/>
  <c r="G198"/>
  <c r="G168"/>
  <c r="J84" i="12"/>
  <c r="E158" i="15"/>
  <c r="A216"/>
  <c r="G209"/>
  <c r="J61" i="6"/>
  <c r="J208" i="8"/>
  <c r="J96" i="12"/>
  <c r="K85" i="8"/>
  <c r="K77"/>
  <c r="K27" i="6"/>
  <c r="F158" i="15"/>
  <c r="J85" i="12"/>
  <c r="G169" i="15"/>
  <c r="I72"/>
  <c r="O35" i="12"/>
  <c r="K83" i="15"/>
  <c r="O23" i="8"/>
  <c r="N161" i="11"/>
  <c r="K158" i="15"/>
  <c r="G175"/>
  <c r="J91" i="12"/>
  <c r="K80" i="8"/>
  <c r="N215" i="11"/>
  <c r="K79"/>
  <c r="K78"/>
  <c r="K77"/>
  <c r="K60" i="7"/>
  <c r="K58" i="12" s="1"/>
  <c r="G197" i="15"/>
  <c r="E187"/>
  <c r="J85" i="11"/>
  <c r="K75" i="15"/>
  <c r="O13" i="8"/>
  <c r="C72" i="15"/>
  <c r="K91" i="8"/>
  <c r="K28" i="6"/>
  <c r="G230" i="15"/>
  <c r="J200" i="8"/>
  <c r="J67" i="6"/>
  <c r="J176" i="8"/>
  <c r="J52" i="5"/>
  <c r="O181" i="8"/>
  <c r="N15" i="7"/>
  <c r="J47" i="15"/>
  <c r="N33" i="8"/>
  <c r="N28"/>
  <c r="J118" i="15"/>
  <c r="N13" i="5"/>
  <c r="L9" i="15"/>
  <c r="P35" i="3"/>
  <c r="P52" s="1"/>
  <c r="L21" i="15" s="1"/>
  <c r="P30" i="3"/>
  <c r="L10" i="15" s="1"/>
  <c r="L7"/>
  <c r="P33" i="3"/>
  <c r="P50" s="1"/>
  <c r="K78" i="8"/>
  <c r="K86"/>
  <c r="N202" i="11"/>
  <c r="O25" i="8"/>
  <c r="K85" i="15"/>
  <c r="K72"/>
  <c r="K80"/>
  <c r="G72"/>
  <c r="O19" i="8"/>
  <c r="I158" i="15"/>
  <c r="J89" i="12"/>
  <c r="G173" i="15"/>
  <c r="G195"/>
  <c r="D187"/>
  <c r="N187" i="11"/>
  <c r="J133" i="8"/>
  <c r="J138"/>
  <c r="O17"/>
  <c r="K78" i="15"/>
  <c r="O29" i="12"/>
  <c r="E72" i="15"/>
  <c r="G204"/>
  <c r="K187"/>
  <c r="L158"/>
  <c r="J92" i="12"/>
  <c r="G176" i="15"/>
  <c r="J40" i="5"/>
  <c r="G172" i="15" s="1"/>
  <c r="G142"/>
  <c r="J152" i="8"/>
  <c r="A72" i="15"/>
  <c r="O23" i="12"/>
  <c r="O11" i="8"/>
  <c r="K61" i="15"/>
  <c r="O173" i="8"/>
  <c r="O74" i="6"/>
  <c r="K28" i="15"/>
  <c r="O20" i="8"/>
  <c r="H72" i="15"/>
  <c r="K81"/>
  <c r="K119" i="8"/>
  <c r="K26" i="11"/>
  <c r="K106" i="8"/>
  <c r="K27" i="11"/>
  <c r="K25"/>
  <c r="K50" i="7"/>
  <c r="K48" i="12" s="1"/>
  <c r="K44" i="11"/>
  <c r="K129" i="8" l="1"/>
  <c r="K145"/>
  <c r="K72" i="7"/>
  <c r="K65" i="12" s="1"/>
  <c r="K104" i="11"/>
  <c r="K105"/>
  <c r="O185" i="8"/>
  <c r="O29"/>
  <c r="O10" i="6"/>
  <c r="O118" i="11"/>
  <c r="O117"/>
  <c r="A102" i="15"/>
  <c r="K91"/>
  <c r="O116" i="11"/>
  <c r="O11" i="7"/>
  <c r="K82" i="15"/>
  <c r="P64" i="1"/>
  <c r="P65"/>
  <c r="L1" i="15"/>
  <c r="P36" i="3"/>
  <c r="P63" i="1"/>
  <c r="P8" i="4"/>
  <c r="P44" i="3"/>
  <c r="P62" i="1"/>
  <c r="P9" i="10"/>
  <c r="P10" i="3"/>
  <c r="P74" i="1"/>
  <c r="L3" i="15"/>
  <c r="P75" i="1"/>
  <c r="P46" i="3"/>
  <c r="P77" i="1"/>
  <c r="P10" i="4"/>
  <c r="P76" i="1"/>
  <c r="P11" i="10"/>
  <c r="P12" i="3"/>
  <c r="J178" i="8"/>
  <c r="K38" i="11"/>
  <c r="K37"/>
  <c r="K34" i="6"/>
  <c r="K122" i="8"/>
  <c r="K36" i="11"/>
  <c r="K52" i="7"/>
  <c r="K50" i="12" s="1"/>
  <c r="K12" i="11"/>
  <c r="K116" i="8"/>
  <c r="K33" i="6"/>
  <c r="K11" i="11"/>
  <c r="K103" i="8"/>
  <c r="K10" i="11"/>
  <c r="K47" i="7"/>
  <c r="K45" i="12" s="1"/>
  <c r="J164" i="8"/>
  <c r="J159"/>
  <c r="G148" i="15"/>
  <c r="F102"/>
  <c r="K109"/>
  <c r="O148" i="11"/>
  <c r="O149"/>
  <c r="O147"/>
  <c r="O18" i="7"/>
  <c r="J180" i="8"/>
  <c r="J71" i="6"/>
  <c r="J206" i="8"/>
  <c r="G235" i="15"/>
  <c r="J56" i="5"/>
  <c r="K114" i="15"/>
  <c r="O174" i="11"/>
  <c r="J102" i="15"/>
  <c r="O175" i="11"/>
  <c r="O173"/>
  <c r="O24" i="7"/>
  <c r="K75" i="8"/>
  <c r="K130"/>
  <c r="K103" i="11"/>
  <c r="K28"/>
  <c r="K115" i="15"/>
  <c r="K102"/>
  <c r="O179" i="11"/>
  <c r="O180"/>
  <c r="O178"/>
  <c r="O25" i="7"/>
  <c r="L19" i="15"/>
  <c r="J58"/>
  <c r="N33" i="7"/>
  <c r="N28"/>
  <c r="G201" i="15"/>
  <c r="J54" i="5"/>
  <c r="J111" i="7"/>
  <c r="K69" i="8"/>
  <c r="K123"/>
  <c r="K124"/>
  <c r="O128" i="11"/>
  <c r="K105" i="15"/>
  <c r="O31" i="8"/>
  <c r="O127" i="11"/>
  <c r="C102" i="15"/>
  <c r="O126" i="11"/>
  <c r="O13" i="7"/>
  <c r="K80" i="11"/>
  <c r="K113" i="15"/>
  <c r="I102"/>
  <c r="O169" i="11"/>
  <c r="O170"/>
  <c r="O12" i="6"/>
  <c r="O168" i="11"/>
  <c r="O23" i="7"/>
  <c r="N192" i="11"/>
  <c r="N139"/>
  <c r="P69" i="1"/>
  <c r="P9" i="4"/>
  <c r="P70" i="1"/>
  <c r="L2" i="15"/>
  <c r="P68" i="1"/>
  <c r="P71"/>
  <c r="P45" i="3"/>
  <c r="P11"/>
  <c r="P10" i="10"/>
  <c r="K198" i="8"/>
  <c r="K204"/>
  <c r="K155"/>
  <c r="K80" i="7"/>
  <c r="K73" i="12" s="1"/>
  <c r="K35" i="6"/>
  <c r="K63" i="11"/>
  <c r="K64"/>
  <c r="K128" i="8"/>
  <c r="K62" i="11"/>
  <c r="K57" i="7"/>
  <c r="K55" i="12" s="1"/>
  <c r="K104" i="8"/>
  <c r="K16" i="11"/>
  <c r="K117" i="8"/>
  <c r="K17" i="11"/>
  <c r="K15"/>
  <c r="K48" i="7"/>
  <c r="K46" i="12" s="1"/>
  <c r="K30" i="6"/>
  <c r="K63" i="8"/>
  <c r="A187" i="15"/>
  <c r="G180"/>
  <c r="O185" i="11"/>
  <c r="K116" i="15"/>
  <c r="O184" i="11"/>
  <c r="L102" i="15"/>
  <c r="O183" i="11"/>
  <c r="O26" i="7"/>
  <c r="C187" i="15"/>
  <c r="G194"/>
  <c r="O30" i="8"/>
  <c r="O123" i="11"/>
  <c r="O122"/>
  <c r="K104" i="15"/>
  <c r="B102"/>
  <c r="O121" i="11"/>
  <c r="O12" i="7"/>
  <c r="K54" i="11"/>
  <c r="K22"/>
  <c r="K105" i="8"/>
  <c r="K118"/>
  <c r="K21" i="11"/>
  <c r="K20"/>
  <c r="K49" i="7"/>
  <c r="K47" i="12" s="1"/>
  <c r="K111" i="15"/>
  <c r="H102"/>
  <c r="O158" i="11"/>
  <c r="O159"/>
  <c r="O157"/>
  <c r="O20" i="7"/>
  <c r="E102" i="15"/>
  <c r="O143" i="11"/>
  <c r="O11" i="6"/>
  <c r="K108" i="15"/>
  <c r="O144" i="11"/>
  <c r="O142"/>
  <c r="O17" i="7"/>
  <c r="N191" i="11"/>
  <c r="K197" i="8"/>
  <c r="K77" i="15"/>
  <c r="O154" i="11"/>
  <c r="G102" i="15"/>
  <c r="K110"/>
  <c r="O153" i="11"/>
  <c r="O152"/>
  <c r="O19" i="7"/>
  <c r="K157" i="8"/>
  <c r="K82" i="7"/>
  <c r="K75" i="12" s="1"/>
  <c r="N165" i="11"/>
  <c r="K87" i="15"/>
  <c r="J172" i="8"/>
  <c r="J73" i="6"/>
  <c r="J194" i="8"/>
  <c r="G225" i="15"/>
  <c r="J63" i="6"/>
  <c r="J48" i="5"/>
  <c r="D102" i="15"/>
  <c r="O132" i="11"/>
  <c r="O32" i="8"/>
  <c r="O133" i="11"/>
  <c r="K106" i="15"/>
  <c r="O131" i="11"/>
  <c r="O14" i="7"/>
  <c r="J111" i="11"/>
  <c r="J107"/>
  <c r="I187" i="15"/>
  <c r="G202"/>
  <c r="K70" i="11"/>
  <c r="P51" i="3"/>
  <c r="L20" i="15" s="1"/>
  <c r="K125" i="8"/>
  <c r="K137" s="1"/>
  <c r="O32" i="7" l="1"/>
  <c r="J207" i="8"/>
  <c r="J184"/>
  <c r="J212"/>
  <c r="G236" i="15"/>
  <c r="L129"/>
  <c r="K99" i="7"/>
  <c r="H146" i="15"/>
  <c r="K112"/>
  <c r="O21" i="8"/>
  <c r="O11" i="5"/>
  <c r="H42" i="15"/>
  <c r="K51"/>
  <c r="K99" i="11"/>
  <c r="O199"/>
  <c r="O124"/>
  <c r="O201"/>
  <c r="L42" i="15"/>
  <c r="K56"/>
  <c r="K93" i="11"/>
  <c r="K18"/>
  <c r="K83"/>
  <c r="L240" i="15"/>
  <c r="Q10" i="10"/>
  <c r="AH13" i="16"/>
  <c r="P27" i="12"/>
  <c r="Q70" i="1"/>
  <c r="O189" i="11"/>
  <c r="K205" i="8"/>
  <c r="O206" i="11"/>
  <c r="K42" i="15"/>
  <c r="K55"/>
  <c r="K54"/>
  <c r="J42"/>
  <c r="K32" i="11"/>
  <c r="K90"/>
  <c r="K95" i="8"/>
  <c r="K26" i="5"/>
  <c r="P34" i="12"/>
  <c r="Z15" i="16"/>
  <c r="Q77" i="1"/>
  <c r="P31" i="12"/>
  <c r="P78" i="1"/>
  <c r="Q78" s="1"/>
  <c r="R14" i="16"/>
  <c r="Q74" i="1"/>
  <c r="P21" i="12"/>
  <c r="B12" i="16"/>
  <c r="Q64" i="1"/>
  <c r="A42" i="15"/>
  <c r="K31"/>
  <c r="O195" i="11"/>
  <c r="O137"/>
  <c r="H136" i="15"/>
  <c r="D129"/>
  <c r="K89" i="7"/>
  <c r="O211" i="11"/>
  <c r="O155"/>
  <c r="H227" i="15"/>
  <c r="F217"/>
  <c r="K102" i="12"/>
  <c r="E42" i="15"/>
  <c r="K48"/>
  <c r="K98" i="11"/>
  <c r="K23"/>
  <c r="K100"/>
  <c r="B42" i="15"/>
  <c r="K44"/>
  <c r="O200" i="11"/>
  <c r="K94"/>
  <c r="K84"/>
  <c r="H144" i="15"/>
  <c r="K97" i="7"/>
  <c r="J129" i="15"/>
  <c r="G217"/>
  <c r="H228"/>
  <c r="K103" i="12"/>
  <c r="P28"/>
  <c r="BF13" i="16"/>
  <c r="Q71" i="1"/>
  <c r="K53" i="15"/>
  <c r="I42"/>
  <c r="O190" i="11"/>
  <c r="O129"/>
  <c r="O204"/>
  <c r="K193" i="8"/>
  <c r="K106" i="11"/>
  <c r="J182" i="8"/>
  <c r="O150" i="11"/>
  <c r="K88"/>
  <c r="K30"/>
  <c r="K13"/>
  <c r="K44" i="6"/>
  <c r="K142" i="8"/>
  <c r="K134"/>
  <c r="K69" i="7"/>
  <c r="K62" i="12" s="1"/>
  <c r="K148" i="8"/>
  <c r="K45" i="6"/>
  <c r="K74" i="7"/>
  <c r="K67" i="12" s="1"/>
  <c r="Q11" i="10"/>
  <c r="L241" i="15"/>
  <c r="P33" i="12"/>
  <c r="B15" i="16"/>
  <c r="Q76" i="1"/>
  <c r="P22" i="12"/>
  <c r="Z12" i="16"/>
  <c r="Q65" i="1"/>
  <c r="O29" i="7"/>
  <c r="D42" i="15"/>
  <c r="K46"/>
  <c r="J174" i="8"/>
  <c r="J75" i="6"/>
  <c r="K50" i="15"/>
  <c r="G42"/>
  <c r="O164" i="11"/>
  <c r="O186"/>
  <c r="K76" i="8"/>
  <c r="K81"/>
  <c r="K143"/>
  <c r="K135"/>
  <c r="K70" i="7"/>
  <c r="K63" i="12" s="1"/>
  <c r="K46" i="6"/>
  <c r="K154" i="8"/>
  <c r="K79" i="7"/>
  <c r="K72" i="12" s="1"/>
  <c r="AX12" i="16"/>
  <c r="P72" i="1"/>
  <c r="Q72" s="1"/>
  <c r="P25" i="12"/>
  <c r="Q68" i="1"/>
  <c r="J13" i="16"/>
  <c r="P26" i="12"/>
  <c r="Q69" i="1"/>
  <c r="N217" i="11"/>
  <c r="N213"/>
  <c r="O27" i="8"/>
  <c r="K117" i="15"/>
  <c r="O12" i="5"/>
  <c r="O31" i="7"/>
  <c r="K149" i="8"/>
  <c r="L72" s="1"/>
  <c r="K75" i="7"/>
  <c r="K68" i="12" s="1"/>
  <c r="K156" i="8"/>
  <c r="K81" i="7"/>
  <c r="K74" i="12" s="1"/>
  <c r="O176" i="11"/>
  <c r="K36" i="6"/>
  <c r="K89" i="8"/>
  <c r="K25" i="5"/>
  <c r="K56" i="11"/>
  <c r="K39"/>
  <c r="K58"/>
  <c r="Q12" i="3"/>
  <c r="AP14" i="16"/>
  <c r="P32" i="12"/>
  <c r="Q75" i="1"/>
  <c r="L239" i="15"/>
  <c r="Q9" i="10"/>
  <c r="P12"/>
  <c r="P20" i="12"/>
  <c r="AP11" i="16"/>
  <c r="Q63" i="1"/>
  <c r="O15" i="8"/>
  <c r="K107" i="15"/>
  <c r="O13" i="6"/>
  <c r="O10" i="5"/>
  <c r="K203" i="8"/>
  <c r="K151"/>
  <c r="K77" i="7"/>
  <c r="K70" i="12" s="1"/>
  <c r="O209" i="11"/>
  <c r="O134"/>
  <c r="O210"/>
  <c r="J50" i="5"/>
  <c r="J107" i="7"/>
  <c r="G196" i="15"/>
  <c r="O145" i="11"/>
  <c r="O162"/>
  <c r="O163"/>
  <c r="O160"/>
  <c r="K144" i="8"/>
  <c r="K136"/>
  <c r="K71" i="7"/>
  <c r="K64" i="12" s="1"/>
  <c r="K199" i="8"/>
  <c r="O30" i="7"/>
  <c r="K95" i="11"/>
  <c r="K82"/>
  <c r="K65"/>
  <c r="K101" i="8"/>
  <c r="K27" i="5"/>
  <c r="H233" i="15"/>
  <c r="K217"/>
  <c r="K108" i="12"/>
  <c r="Q11" i="3"/>
  <c r="P66" i="6"/>
  <c r="L26" i="15"/>
  <c r="Q93" i="1"/>
  <c r="Q53" i="5"/>
  <c r="Q45" i="3"/>
  <c r="Q112" i="7"/>
  <c r="Q14" i="12"/>
  <c r="O188" i="11"/>
  <c r="O171"/>
  <c r="C42" i="15"/>
  <c r="K45"/>
  <c r="O205" i="11"/>
  <c r="K150" i="8"/>
  <c r="L67" s="1"/>
  <c r="K76" i="7"/>
  <c r="K69" i="12" s="1"/>
  <c r="J113" i="7"/>
  <c r="O181" i="11"/>
  <c r="G206" i="15"/>
  <c r="J58" i="5"/>
  <c r="J115" i="7"/>
  <c r="K49" i="15"/>
  <c r="F42"/>
  <c r="K31" i="11"/>
  <c r="K89"/>
  <c r="K57"/>
  <c r="L27" i="15"/>
  <c r="P70" i="6"/>
  <c r="Q57" i="5"/>
  <c r="Q94" i="1"/>
  <c r="Q15" i="12"/>
  <c r="Q46" i="3"/>
  <c r="Q10"/>
  <c r="P13"/>
  <c r="Q13" s="1"/>
  <c r="R11" i="16"/>
  <c r="P66" i="1"/>
  <c r="Q66" s="1"/>
  <c r="P19" i="12"/>
  <c r="Q62" i="1"/>
  <c r="P47" i="3"/>
  <c r="P62" i="6"/>
  <c r="Q108" i="7" s="1"/>
  <c r="L25" i="15"/>
  <c r="Q44" i="3"/>
  <c r="Q92" i="1"/>
  <c r="Q49" i="5"/>
  <c r="P11" i="4"/>
  <c r="L4" i="15"/>
  <c r="O119" i="11"/>
  <c r="O136"/>
  <c r="O194"/>
  <c r="O138"/>
  <c r="O196"/>
  <c r="P53" i="3"/>
  <c r="L22" i="15" s="1"/>
  <c r="L68" i="8"/>
  <c r="L61" l="1"/>
  <c r="L65"/>
  <c r="M65" s="1"/>
  <c r="L93"/>
  <c r="M67"/>
  <c r="M72"/>
  <c r="L98"/>
  <c r="L87"/>
  <c r="M61"/>
  <c r="J117" i="7"/>
  <c r="K109" i="11"/>
  <c r="O187"/>
  <c r="O214"/>
  <c r="P181" i="8"/>
  <c r="Q181"/>
  <c r="Q70" i="6"/>
  <c r="H217" i="15"/>
  <c r="H229"/>
  <c r="K104" i="12"/>
  <c r="J109" i="7"/>
  <c r="O212" i="11"/>
  <c r="L242" i="15"/>
  <c r="Q12" i="10"/>
  <c r="L84" i="15"/>
  <c r="P24" i="8"/>
  <c r="J73" i="15"/>
  <c r="Q32" i="12"/>
  <c r="K55" i="11"/>
  <c r="K196" i="8"/>
  <c r="K107"/>
  <c r="K102"/>
  <c r="H145" i="15"/>
  <c r="K129"/>
  <c r="K98" i="7"/>
  <c r="F73" i="15"/>
  <c r="P18" i="8"/>
  <c r="L79" i="15"/>
  <c r="Q26" i="12"/>
  <c r="K132" i="8"/>
  <c r="K36" i="5"/>
  <c r="K190" i="8"/>
  <c r="K91" i="11"/>
  <c r="K29"/>
  <c r="H199" i="15"/>
  <c r="G188"/>
  <c r="F188"/>
  <c r="H198"/>
  <c r="H166"/>
  <c r="D159"/>
  <c r="K82" i="12"/>
  <c r="C73" i="15"/>
  <c r="P13" i="8"/>
  <c r="L75" i="15"/>
  <c r="Q21" i="12"/>
  <c r="P35"/>
  <c r="P23" i="8"/>
  <c r="L83" i="15"/>
  <c r="I73"/>
  <c r="Q31" i="12"/>
  <c r="K110" i="11"/>
  <c r="K188" i="15"/>
  <c r="H204"/>
  <c r="H129"/>
  <c r="H141"/>
  <c r="K94" i="7"/>
  <c r="L74" i="15"/>
  <c r="B73"/>
  <c r="P12" i="8"/>
  <c r="Q20" i="12"/>
  <c r="K57" i="15"/>
  <c r="O27" i="7"/>
  <c r="P29" i="12"/>
  <c r="P17" i="8"/>
  <c r="L78" i="15"/>
  <c r="E73"/>
  <c r="Q25" i="12"/>
  <c r="K96" i="7"/>
  <c r="H143" i="15"/>
  <c r="K52" i="6"/>
  <c r="I129" i="15"/>
  <c r="P14" i="8"/>
  <c r="L76" i="15"/>
  <c r="D73"/>
  <c r="Q22" i="12"/>
  <c r="E129" i="15"/>
  <c r="K51" i="6"/>
  <c r="H138" i="15"/>
  <c r="K91" i="7"/>
  <c r="H174" i="15"/>
  <c r="J159"/>
  <c r="K90" i="12"/>
  <c r="L73" i="15"/>
  <c r="P26" i="8"/>
  <c r="L86" i="15"/>
  <c r="Q34" i="12"/>
  <c r="L62" i="8"/>
  <c r="L28" i="15"/>
  <c r="Q47" i="3"/>
  <c r="H135" i="15"/>
  <c r="C129"/>
  <c r="K162" i="8"/>
  <c r="K88" i="7"/>
  <c r="K118" i="15"/>
  <c r="O33" i="8"/>
  <c r="O28"/>
  <c r="O13" i="5"/>
  <c r="F129" i="15"/>
  <c r="H139"/>
  <c r="K92" i="7"/>
  <c r="J186" i="8"/>
  <c r="L85" i="15"/>
  <c r="K73"/>
  <c r="P25" i="8"/>
  <c r="Q33" i="12"/>
  <c r="K126" i="8"/>
  <c r="K35" i="5"/>
  <c r="K120" i="8"/>
  <c r="K47" i="6"/>
  <c r="K34" i="5"/>
  <c r="K211" i="8"/>
  <c r="H224" i="15"/>
  <c r="D217"/>
  <c r="K99" i="12"/>
  <c r="L217" i="15"/>
  <c r="H234"/>
  <c r="K109" i="12"/>
  <c r="G73" i="15"/>
  <c r="P19" i="8"/>
  <c r="L80" i="15"/>
  <c r="Q27" i="12"/>
  <c r="K52" i="15"/>
  <c r="O21" i="7"/>
  <c r="L66" i="8"/>
  <c r="L60"/>
  <c r="L71"/>
  <c r="K163"/>
  <c r="L94"/>
  <c r="M68"/>
  <c r="H140" i="15"/>
  <c r="K93" i="7"/>
  <c r="G129" i="15"/>
  <c r="P173" i="8"/>
  <c r="P74" i="6"/>
  <c r="Q62"/>
  <c r="Q173" i="8"/>
  <c r="O216" i="11"/>
  <c r="O197"/>
  <c r="O135"/>
  <c r="L61" i="15"/>
  <c r="P11" i="8"/>
  <c r="A73" i="15"/>
  <c r="P23" i="12"/>
  <c r="Q19"/>
  <c r="P177" i="8"/>
  <c r="Q66" i="6"/>
  <c r="Q177" i="8"/>
  <c r="K202"/>
  <c r="K81" i="11"/>
  <c r="O161"/>
  <c r="H232" i="15"/>
  <c r="J217"/>
  <c r="K107" i="12"/>
  <c r="O15" i="7"/>
  <c r="K47" i="15"/>
  <c r="K161" i="8"/>
  <c r="B129" i="15"/>
  <c r="H134"/>
  <c r="K87" i="7"/>
  <c r="H121" i="15"/>
  <c r="K50" i="6"/>
  <c r="A129" i="15"/>
  <c r="K160" i="8"/>
  <c r="K86" i="7"/>
  <c r="K108" i="11"/>
  <c r="O207"/>
  <c r="P20" i="8"/>
  <c r="L81" i="15"/>
  <c r="H73"/>
  <c r="Q28" i="12"/>
  <c r="K101" i="11"/>
  <c r="K192" i="8"/>
  <c r="O215" i="11"/>
  <c r="K96"/>
  <c r="K191" i="8"/>
  <c r="O202" i="11"/>
  <c r="K92" i="12"/>
  <c r="H176" i="15"/>
  <c r="L159"/>
  <c r="L73" i="8"/>
  <c r="L74"/>
  <c r="Q13" i="12"/>
  <c r="Q116" i="7"/>
  <c r="L59" i="8"/>
  <c r="L91" l="1"/>
  <c r="H103" i="15"/>
  <c r="L111"/>
  <c r="P159" i="11"/>
  <c r="Q159" s="1"/>
  <c r="P158"/>
  <c r="Q158" s="1"/>
  <c r="P157"/>
  <c r="Q20" i="8"/>
  <c r="P20" i="7"/>
  <c r="M73" i="8"/>
  <c r="L99"/>
  <c r="K209"/>
  <c r="B217" i="15"/>
  <c r="H222"/>
  <c r="K97" i="12"/>
  <c r="H203" i="15"/>
  <c r="J188"/>
  <c r="O165" i="11"/>
  <c r="L77" i="15"/>
  <c r="Q23" i="12"/>
  <c r="M94" i="8"/>
  <c r="L52" i="11"/>
  <c r="M52" s="1"/>
  <c r="L53"/>
  <c r="M53" s="1"/>
  <c r="L51"/>
  <c r="M53" i="12"/>
  <c r="M55" i="7"/>
  <c r="L55"/>
  <c r="L53" i="12" s="1"/>
  <c r="L78" i="8"/>
  <c r="M78" s="1"/>
  <c r="L86"/>
  <c r="M60"/>
  <c r="K138"/>
  <c r="K133"/>
  <c r="O28" i="7"/>
  <c r="K58" i="15"/>
  <c r="O33" i="7"/>
  <c r="L116" i="15"/>
  <c r="L103"/>
  <c r="P185" i="11"/>
  <c r="Q185" s="1"/>
  <c r="P184"/>
  <c r="Q184" s="1"/>
  <c r="P183"/>
  <c r="P26" i="7"/>
  <c r="Q26" i="8"/>
  <c r="K84" i="12"/>
  <c r="H168" i="15"/>
  <c r="E159"/>
  <c r="H147"/>
  <c r="K158" i="8"/>
  <c r="K41" i="5"/>
  <c r="H177" i="15" s="1"/>
  <c r="H188"/>
  <c r="H200"/>
  <c r="M87" i="8"/>
  <c r="L105"/>
  <c r="M105" s="1"/>
  <c r="L21" i="11"/>
  <c r="L22"/>
  <c r="L20"/>
  <c r="M49" i="7"/>
  <c r="M47" i="12"/>
  <c r="L49" i="7"/>
  <c r="L47" i="12" s="1"/>
  <c r="M93" i="8"/>
  <c r="L47" i="11"/>
  <c r="M47" s="1"/>
  <c r="L48"/>
  <c r="M48" s="1"/>
  <c r="L46"/>
  <c r="M54" i="7"/>
  <c r="M52" i="12"/>
  <c r="L54" i="7"/>
  <c r="L52" i="12" s="1"/>
  <c r="K69" i="6"/>
  <c r="H231" i="15"/>
  <c r="I217"/>
  <c r="K106" i="12"/>
  <c r="P185" i="8"/>
  <c r="Q74" i="6"/>
  <c r="Q185" i="8"/>
  <c r="D188" i="15"/>
  <c r="H195"/>
  <c r="H165"/>
  <c r="C159"/>
  <c r="K81" i="12"/>
  <c r="L106" i="15"/>
  <c r="P32" i="8"/>
  <c r="D103" i="15"/>
  <c r="P133" i="11"/>
  <c r="P132"/>
  <c r="P131"/>
  <c r="Q14" i="8"/>
  <c r="P14" i="7"/>
  <c r="L82" i="15"/>
  <c r="Q29" i="12"/>
  <c r="H171" i="15"/>
  <c r="K87" i="12"/>
  <c r="H159" i="15"/>
  <c r="K33" i="11"/>
  <c r="K86"/>
  <c r="K91" i="12"/>
  <c r="H175" i="15"/>
  <c r="K159"/>
  <c r="L37" i="11"/>
  <c r="M91" i="8"/>
  <c r="L38" i="11"/>
  <c r="L36"/>
  <c r="M50" i="12"/>
  <c r="M52" i="7"/>
  <c r="L52"/>
  <c r="L50" i="12" s="1"/>
  <c r="L79" i="8"/>
  <c r="M79" s="1"/>
  <c r="L97"/>
  <c r="L29" i="6"/>
  <c r="M71" i="8"/>
  <c r="L110" i="15"/>
  <c r="G103"/>
  <c r="P153" i="11"/>
  <c r="Q153" s="1"/>
  <c r="P154"/>
  <c r="Q154" s="1"/>
  <c r="P152"/>
  <c r="Q19" i="8"/>
  <c r="P19" i="7"/>
  <c r="H205" i="15"/>
  <c r="L188"/>
  <c r="F159"/>
  <c r="H169"/>
  <c r="K85" i="12"/>
  <c r="H142" i="15"/>
  <c r="K40" i="5"/>
  <c r="H172" i="15" s="1"/>
  <c r="K152" i="8"/>
  <c r="K89" i="12"/>
  <c r="H173" i="15"/>
  <c r="I159"/>
  <c r="E103"/>
  <c r="P11" i="6"/>
  <c r="L108" i="15"/>
  <c r="P144" i="11"/>
  <c r="P143"/>
  <c r="P142"/>
  <c r="P17" i="7"/>
  <c r="Q17" i="8"/>
  <c r="L87" i="15"/>
  <c r="Q35" i="12"/>
  <c r="F103" i="15"/>
  <c r="L109"/>
  <c r="P148" i="11"/>
  <c r="Q148" s="1"/>
  <c r="P149"/>
  <c r="Q149" s="1"/>
  <c r="P147"/>
  <c r="Q18" i="8"/>
  <c r="P18" i="7"/>
  <c r="K59" i="11"/>
  <c r="A159" i="15"/>
  <c r="H151"/>
  <c r="K79" i="12"/>
  <c r="H164" i="15"/>
  <c r="K80" i="12"/>
  <c r="B159" i="15"/>
  <c r="K85" i="11"/>
  <c r="A103" i="15"/>
  <c r="P29" i="8"/>
  <c r="L91" i="15"/>
  <c r="P10" i="6"/>
  <c r="P117" i="11"/>
  <c r="P118"/>
  <c r="P116"/>
  <c r="Q11" i="8"/>
  <c r="P11" i="7"/>
  <c r="L27" i="6"/>
  <c r="L118" i="8" s="1"/>
  <c r="M59"/>
  <c r="L85"/>
  <c r="L77"/>
  <c r="M77" s="1"/>
  <c r="L100"/>
  <c r="M74"/>
  <c r="H223" i="15"/>
  <c r="C217"/>
  <c r="K210" i="8"/>
  <c r="K98" i="12"/>
  <c r="K146" i="8"/>
  <c r="H137" i="15"/>
  <c r="K53" i="6"/>
  <c r="K39" i="5"/>
  <c r="H167" i="15" s="1"/>
  <c r="O139" i="11"/>
  <c r="O192"/>
  <c r="G159" i="15"/>
  <c r="H170"/>
  <c r="K86" i="12"/>
  <c r="M66" i="8"/>
  <c r="L92"/>
  <c r="L34" i="6" s="1"/>
  <c r="L115" i="15"/>
  <c r="K103"/>
  <c r="P180" i="11"/>
  <c r="Q180" s="1"/>
  <c r="P179"/>
  <c r="Q179" s="1"/>
  <c r="P178"/>
  <c r="Q25" i="8"/>
  <c r="P25" i="7"/>
  <c r="L80" i="8"/>
  <c r="M80" s="1"/>
  <c r="M62"/>
  <c r="L88"/>
  <c r="P30"/>
  <c r="B103" i="15"/>
  <c r="L104"/>
  <c r="P122" i="11"/>
  <c r="P123"/>
  <c r="P121"/>
  <c r="Q12" i="8"/>
  <c r="P12" i="7"/>
  <c r="L113" i="15"/>
  <c r="I103"/>
  <c r="P12" i="6"/>
  <c r="P169" i="11"/>
  <c r="P170"/>
  <c r="P168"/>
  <c r="P23" i="7"/>
  <c r="Q23" i="8"/>
  <c r="P31"/>
  <c r="C103" i="15"/>
  <c r="L105"/>
  <c r="P128" i="11"/>
  <c r="P127"/>
  <c r="P126"/>
  <c r="Q13" i="8"/>
  <c r="P13" i="7"/>
  <c r="A217" i="15"/>
  <c r="K208" i="8"/>
  <c r="H209" i="15"/>
  <c r="K61" i="6"/>
  <c r="K96" i="12"/>
  <c r="H226" i="15"/>
  <c r="E217"/>
  <c r="K65" i="6"/>
  <c r="K101" i="12"/>
  <c r="J103" i="15"/>
  <c r="L114"/>
  <c r="P175" i="11"/>
  <c r="Q175" s="1"/>
  <c r="P174"/>
  <c r="Q174" s="1"/>
  <c r="P173"/>
  <c r="Q24" i="8"/>
  <c r="P24" i="7"/>
  <c r="O191" i="11"/>
  <c r="M98" i="8"/>
  <c r="L68" i="11"/>
  <c r="M68" s="1"/>
  <c r="L129" i="8"/>
  <c r="L69" i="11"/>
  <c r="M69" s="1"/>
  <c r="L67"/>
  <c r="M58" i="7"/>
  <c r="M56" i="12"/>
  <c r="L58" i="7"/>
  <c r="L56" i="12" s="1"/>
  <c r="L28" i="6"/>
  <c r="M34" l="1"/>
  <c r="M95" i="8"/>
  <c r="L95"/>
  <c r="M26" i="5"/>
  <c r="L26"/>
  <c r="L144" i="8"/>
  <c r="M118"/>
  <c r="M64" i="12"/>
  <c r="M71" i="7"/>
  <c r="L71"/>
  <c r="L64" i="12" s="1"/>
  <c r="L69" i="8"/>
  <c r="M28" i="6"/>
  <c r="M69" i="8"/>
  <c r="H180" i="15"/>
  <c r="A188"/>
  <c r="P190" i="11"/>
  <c r="Q190" s="1"/>
  <c r="Q170"/>
  <c r="Q30" i="8"/>
  <c r="P30" i="7"/>
  <c r="Q30" s="1"/>
  <c r="H230" i="15"/>
  <c r="K176" i="8"/>
  <c r="K200"/>
  <c r="K67" i="6"/>
  <c r="K52" i="5"/>
  <c r="P171" i="11"/>
  <c r="P188"/>
  <c r="Q188" s="1"/>
  <c r="Q168"/>
  <c r="L70"/>
  <c r="M67"/>
  <c r="L54" i="15"/>
  <c r="J43"/>
  <c r="Q24" i="7"/>
  <c r="K73" i="6"/>
  <c r="K194" i="8"/>
  <c r="H225" i="15"/>
  <c r="K63" i="6"/>
  <c r="K172" i="8"/>
  <c r="K48" i="5"/>
  <c r="C43" i="15"/>
  <c r="L45"/>
  <c r="Q13" i="7"/>
  <c r="P206" i="11"/>
  <c r="Q206" s="1"/>
  <c r="Q128"/>
  <c r="P189"/>
  <c r="Q189" s="1"/>
  <c r="Q169"/>
  <c r="L44" i="15"/>
  <c r="B43"/>
  <c r="Q12" i="7"/>
  <c r="P200" i="11"/>
  <c r="Q200" s="1"/>
  <c r="Q122"/>
  <c r="L119" i="8"/>
  <c r="M88"/>
  <c r="L26" i="11"/>
  <c r="L106" i="8"/>
  <c r="M106" s="1"/>
  <c r="L27" i="11"/>
  <c r="L25"/>
  <c r="M48" i="12"/>
  <c r="M50" i="7"/>
  <c r="L50"/>
  <c r="L48" i="12" s="1"/>
  <c r="H194" i="15"/>
  <c r="C188"/>
  <c r="P194" i="11"/>
  <c r="Q194" s="1"/>
  <c r="P136"/>
  <c r="P119"/>
  <c r="Q116"/>
  <c r="P150"/>
  <c r="Q150" s="1"/>
  <c r="Q147"/>
  <c r="E43" i="15"/>
  <c r="L48"/>
  <c r="Q17" i="7"/>
  <c r="L46" i="15"/>
  <c r="D43"/>
  <c r="Q14" i="7"/>
  <c r="P211" i="11"/>
  <c r="Q211" s="1"/>
  <c r="Q133"/>
  <c r="L49"/>
  <c r="M46"/>
  <c r="L23"/>
  <c r="M20"/>
  <c r="H193" i="15"/>
  <c r="B188"/>
  <c r="L130" i="8"/>
  <c r="L73" i="11"/>
  <c r="M73" s="1"/>
  <c r="M99" i="8"/>
  <c r="L74" i="11"/>
  <c r="M74" s="1"/>
  <c r="L72"/>
  <c r="M59" i="7"/>
  <c r="M57" i="12"/>
  <c r="L59" i="7"/>
  <c r="L57" i="12" s="1"/>
  <c r="P160" i="11"/>
  <c r="Q160" s="1"/>
  <c r="Q157"/>
  <c r="L125" i="8"/>
  <c r="P205" i="11"/>
  <c r="Q205" s="1"/>
  <c r="Q127"/>
  <c r="K43" i="15"/>
  <c r="L55"/>
  <c r="Q25" i="7"/>
  <c r="H148" i="15"/>
  <c r="K164" i="8"/>
  <c r="K159"/>
  <c r="L33" i="6"/>
  <c r="L116" i="8"/>
  <c r="L11" i="11"/>
  <c r="M85" i="8"/>
  <c r="L103"/>
  <c r="M103" s="1"/>
  <c r="L12" i="11"/>
  <c r="L10"/>
  <c r="M45" i="12"/>
  <c r="M47" i="7"/>
  <c r="L47"/>
  <c r="L45" i="12" s="1"/>
  <c r="P13" i="6"/>
  <c r="L107" i="15"/>
  <c r="P15" i="8"/>
  <c r="P10" i="5"/>
  <c r="Q15" i="8"/>
  <c r="Q10" i="6"/>
  <c r="P164" i="11"/>
  <c r="Q164" s="1"/>
  <c r="Q144"/>
  <c r="P155"/>
  <c r="Q155" s="1"/>
  <c r="Q152"/>
  <c r="M38"/>
  <c r="P210"/>
  <c r="Q210" s="1"/>
  <c r="Q132"/>
  <c r="P186"/>
  <c r="Q186" s="1"/>
  <c r="Q183"/>
  <c r="L122" i="8"/>
  <c r="L155"/>
  <c r="M129"/>
  <c r="L80" i="7"/>
  <c r="L73" i="12" s="1"/>
  <c r="M80" i="7"/>
  <c r="M73" i="12"/>
  <c r="P199" i="11"/>
  <c r="Q199" s="1"/>
  <c r="P124"/>
  <c r="Q121"/>
  <c r="P195"/>
  <c r="Q195" s="1"/>
  <c r="P137"/>
  <c r="Q117"/>
  <c r="L49" i="15"/>
  <c r="F43"/>
  <c r="Q18" i="7"/>
  <c r="P163" i="11"/>
  <c r="Q163" s="1"/>
  <c r="Q143"/>
  <c r="L128" i="8"/>
  <c r="L35" i="6"/>
  <c r="L63" i="11"/>
  <c r="M97" i="8"/>
  <c r="L64" i="11"/>
  <c r="L62"/>
  <c r="M57" i="7"/>
  <c r="M55" i="12"/>
  <c r="L57" i="7"/>
  <c r="L55" i="12" s="1"/>
  <c r="L39" i="11"/>
  <c r="M36"/>
  <c r="M37"/>
  <c r="P134"/>
  <c r="P209"/>
  <c r="Q209" s="1"/>
  <c r="Q131"/>
  <c r="Q32" i="8"/>
  <c r="P32" i="7"/>
  <c r="Q32" s="1"/>
  <c r="I188" i="15"/>
  <c r="H202"/>
  <c r="M21" i="11"/>
  <c r="L43" i="15"/>
  <c r="L56"/>
  <c r="Q26" i="7"/>
  <c r="L54" i="11"/>
  <c r="M51"/>
  <c r="H43" i="15"/>
  <c r="L51"/>
  <c r="Q20" i="7"/>
  <c r="L124" i="8"/>
  <c r="P31" i="7"/>
  <c r="Q31" s="1"/>
  <c r="Q31" i="8"/>
  <c r="P201" i="11"/>
  <c r="Q201" s="1"/>
  <c r="Q123"/>
  <c r="P176"/>
  <c r="Q176" s="1"/>
  <c r="Q173"/>
  <c r="P129"/>
  <c r="P204"/>
  <c r="Q204" s="1"/>
  <c r="Q126"/>
  <c r="L123" i="8"/>
  <c r="L42" i="11"/>
  <c r="M42" s="1"/>
  <c r="M92" i="8"/>
  <c r="L43" i="11"/>
  <c r="M43" s="1"/>
  <c r="L41"/>
  <c r="L56" s="1"/>
  <c r="M56" s="1"/>
  <c r="M53" i="7"/>
  <c r="M51" i="12"/>
  <c r="L53" i="7"/>
  <c r="L51" i="12" s="1"/>
  <c r="A43" i="15"/>
  <c r="L31"/>
  <c r="Q11" i="7"/>
  <c r="E188" i="15"/>
  <c r="H197"/>
  <c r="I43"/>
  <c r="L53"/>
  <c r="Q23" i="7"/>
  <c r="L117" i="15"/>
  <c r="P27" i="8"/>
  <c r="P12" i="5"/>
  <c r="Q12" i="6"/>
  <c r="Q27" i="8"/>
  <c r="P181" i="11"/>
  <c r="Q181" s="1"/>
  <c r="Q178"/>
  <c r="O213"/>
  <c r="O217"/>
  <c r="M100" i="8"/>
  <c r="L78" i="11"/>
  <c r="M78" s="1"/>
  <c r="L131" i="8"/>
  <c r="L79" i="11"/>
  <c r="M79" s="1"/>
  <c r="L77"/>
  <c r="M60" i="7"/>
  <c r="M58" i="12"/>
  <c r="L60" i="7"/>
  <c r="L58" i="12" s="1"/>
  <c r="L30" i="6"/>
  <c r="L63" i="8"/>
  <c r="M27" i="6"/>
  <c r="M63" i="8"/>
  <c r="P138" i="11"/>
  <c r="P196"/>
  <c r="Q196" s="1"/>
  <c r="Q118"/>
  <c r="P29" i="7"/>
  <c r="Q29" s="1"/>
  <c r="Q29" i="8"/>
  <c r="P162" i="11"/>
  <c r="Q162" s="1"/>
  <c r="P145"/>
  <c r="Q142"/>
  <c r="L112" i="15"/>
  <c r="P21" i="8"/>
  <c r="P11" i="5"/>
  <c r="Q11" i="6"/>
  <c r="Q21" i="8"/>
  <c r="G43" i="15"/>
  <c r="L50"/>
  <c r="Q19" i="7"/>
  <c r="M75" i="8"/>
  <c r="L75"/>
  <c r="M29" i="6"/>
  <c r="K111" i="11"/>
  <c r="K107"/>
  <c r="K206" i="8"/>
  <c r="K71" i="6"/>
  <c r="K180" i="8"/>
  <c r="H235" i="15"/>
  <c r="K56" i="5"/>
  <c r="L100" i="11"/>
  <c r="M100" s="1"/>
  <c r="M22"/>
  <c r="L117" i="8"/>
  <c r="L104"/>
  <c r="M104" s="1"/>
  <c r="L16" i="11"/>
  <c r="M86" i="8"/>
  <c r="L17" i="11"/>
  <c r="L15"/>
  <c r="M46" i="12"/>
  <c r="M48" i="7"/>
  <c r="L48"/>
  <c r="L46" i="12" s="1"/>
  <c r="L18" i="11" l="1"/>
  <c r="L93"/>
  <c r="M93" s="1"/>
  <c r="M15"/>
  <c r="L199" i="8"/>
  <c r="M54" i="11"/>
  <c r="L83"/>
  <c r="M83" s="1"/>
  <c r="M63"/>
  <c r="M122" i="8"/>
  <c r="L148"/>
  <c r="L45" i="6"/>
  <c r="L74" i="7"/>
  <c r="L67" i="12" s="1"/>
  <c r="M67"/>
  <c r="M74" i="7"/>
  <c r="L13" i="11"/>
  <c r="L88"/>
  <c r="M88" s="1"/>
  <c r="L30"/>
  <c r="M10"/>
  <c r="L198" i="8"/>
  <c r="M49" i="11"/>
  <c r="P187"/>
  <c r="Q171"/>
  <c r="L95"/>
  <c r="M95" s="1"/>
  <c r="M17"/>
  <c r="L135" i="8"/>
  <c r="M135" s="1"/>
  <c r="L143"/>
  <c r="M117"/>
  <c r="M70" i="7"/>
  <c r="L70"/>
  <c r="L63" i="12" s="1"/>
  <c r="M63"/>
  <c r="K115" i="7"/>
  <c r="K58" i="5"/>
  <c r="H206" i="15"/>
  <c r="P216" i="11"/>
  <c r="Q216" s="1"/>
  <c r="Q138"/>
  <c r="M30" i="6"/>
  <c r="L76" i="8"/>
  <c r="M76"/>
  <c r="L81"/>
  <c r="M81"/>
  <c r="L80" i="11"/>
  <c r="M77"/>
  <c r="L44"/>
  <c r="L55" s="1"/>
  <c r="M41"/>
  <c r="M123" i="8"/>
  <c r="L149"/>
  <c r="N66" s="1"/>
  <c r="N92" s="1"/>
  <c r="M75" i="7"/>
  <c r="L75"/>
  <c r="L68" i="12" s="1"/>
  <c r="M68"/>
  <c r="L196" i="8"/>
  <c r="M39" i="11"/>
  <c r="L65"/>
  <c r="L82"/>
  <c r="M82" s="1"/>
  <c r="M62"/>
  <c r="M101" i="8"/>
  <c r="L101"/>
  <c r="M35" i="6"/>
  <c r="M27" i="5"/>
  <c r="L27"/>
  <c r="P215" i="11"/>
  <c r="Q215" s="1"/>
  <c r="Q137"/>
  <c r="P15" i="7"/>
  <c r="L47" i="15"/>
  <c r="Q10" i="5"/>
  <c r="Q15" i="7"/>
  <c r="L90" i="11"/>
  <c r="M90" s="1"/>
  <c r="L32"/>
  <c r="M12"/>
  <c r="L134" i="8"/>
  <c r="M134" s="1"/>
  <c r="M116"/>
  <c r="L44" i="6"/>
  <c r="L142" i="8"/>
  <c r="M69" i="7"/>
  <c r="L69"/>
  <c r="L62" i="12" s="1"/>
  <c r="M62"/>
  <c r="L75" i="11"/>
  <c r="M72"/>
  <c r="M130" i="8"/>
  <c r="L156"/>
  <c r="M81" i="7"/>
  <c r="L81"/>
  <c r="L74" i="12" s="1"/>
  <c r="M74"/>
  <c r="P214" i="11"/>
  <c r="Q214" s="1"/>
  <c r="Q136"/>
  <c r="L105"/>
  <c r="M105" s="1"/>
  <c r="M27"/>
  <c r="M119" i="8"/>
  <c r="L137"/>
  <c r="M137" s="1"/>
  <c r="L145"/>
  <c r="M65" i="12"/>
  <c r="M72" i="7"/>
  <c r="L72"/>
  <c r="L65" i="12" s="1"/>
  <c r="K174" i="8"/>
  <c r="K75" i="6"/>
  <c r="L203" i="8"/>
  <c r="M70" i="11"/>
  <c r="L99"/>
  <c r="M99" s="1"/>
  <c r="L98"/>
  <c r="M98" s="1"/>
  <c r="K182" i="8"/>
  <c r="P207" i="11"/>
  <c r="Q207" s="1"/>
  <c r="Q129"/>
  <c r="P212"/>
  <c r="Q212" s="1"/>
  <c r="Q134"/>
  <c r="K207" i="8"/>
  <c r="K212"/>
  <c r="K184"/>
  <c r="H236" i="15"/>
  <c r="L88" i="7"/>
  <c r="C130" i="15"/>
  <c r="I135"/>
  <c r="M88" i="7"/>
  <c r="M144" i="8"/>
  <c r="M81" i="12"/>
  <c r="L94" i="11"/>
  <c r="M94" s="1"/>
  <c r="M16"/>
  <c r="L52" i="15"/>
  <c r="P21" i="7"/>
  <c r="Q21"/>
  <c r="Q11" i="5"/>
  <c r="P161" i="11"/>
  <c r="Q145"/>
  <c r="M131" i="8"/>
  <c r="L157"/>
  <c r="M82" i="7"/>
  <c r="M75" i="12"/>
  <c r="L82" i="7"/>
  <c r="L75" i="12" s="1"/>
  <c r="L57" i="15"/>
  <c r="P27" i="7"/>
  <c r="Q12" i="5"/>
  <c r="Q27" i="7"/>
  <c r="M124" i="8"/>
  <c r="L150"/>
  <c r="N73" s="1"/>
  <c r="N99" s="1"/>
  <c r="M69" i="12"/>
  <c r="M76" i="7"/>
  <c r="L76"/>
  <c r="L69" i="12" s="1"/>
  <c r="L104" i="11"/>
  <c r="M104" s="1"/>
  <c r="M26"/>
  <c r="K107" i="7"/>
  <c r="K50" i="5"/>
  <c r="H196" i="15"/>
  <c r="K178" i="8"/>
  <c r="L136"/>
  <c r="M136" s="1"/>
  <c r="P202" i="11"/>
  <c r="Q202" s="1"/>
  <c r="Q124"/>
  <c r="L118" i="15"/>
  <c r="P28" i="8"/>
  <c r="P33"/>
  <c r="P13" i="5"/>
  <c r="Q13" i="6"/>
  <c r="Q33" i="8"/>
  <c r="Q28"/>
  <c r="L31" i="11"/>
  <c r="L89"/>
  <c r="M89" s="1"/>
  <c r="M11"/>
  <c r="P197"/>
  <c r="Q197" s="1"/>
  <c r="P135"/>
  <c r="Q119"/>
  <c r="L103"/>
  <c r="M103" s="1"/>
  <c r="L28"/>
  <c r="M25"/>
  <c r="L84"/>
  <c r="M84" s="1"/>
  <c r="M64"/>
  <c r="L154" i="8"/>
  <c r="L46" i="6"/>
  <c r="M128" i="8"/>
  <c r="M72" i="12"/>
  <c r="M79" i="7"/>
  <c r="L79"/>
  <c r="L72" i="12" s="1"/>
  <c r="J130" i="15"/>
  <c r="I144"/>
  <c r="L97" i="7"/>
  <c r="M155" i="8"/>
  <c r="M90" i="12"/>
  <c r="M97" i="7"/>
  <c r="L89" i="8"/>
  <c r="L36" i="6"/>
  <c r="M89" i="8"/>
  <c r="M33" i="6"/>
  <c r="M25" i="5"/>
  <c r="L25"/>
  <c r="L151" i="8"/>
  <c r="M125"/>
  <c r="M77" i="7"/>
  <c r="L77"/>
  <c r="L70" i="12" s="1"/>
  <c r="M70"/>
  <c r="L101" i="11"/>
  <c r="M101" s="1"/>
  <c r="L192" i="8"/>
  <c r="M23" i="11"/>
  <c r="K111" i="7"/>
  <c r="H201" i="15"/>
  <c r="K54" i="5"/>
  <c r="L57" i="11"/>
  <c r="M57" s="1"/>
  <c r="L58"/>
  <c r="M58" s="1"/>
  <c r="N71" i="8" l="1"/>
  <c r="N74"/>
  <c r="N100" s="1"/>
  <c r="N78" i="11" s="1"/>
  <c r="L162" i="8"/>
  <c r="M162" s="1"/>
  <c r="N65"/>
  <c r="N79" i="11"/>
  <c r="N60" i="7"/>
  <c r="N58" i="12" s="1"/>
  <c r="N73" i="11"/>
  <c r="N74"/>
  <c r="N72"/>
  <c r="N59" i="7"/>
  <c r="N57" i="12" s="1"/>
  <c r="L59" i="11"/>
  <c r="M55"/>
  <c r="M59"/>
  <c r="N91" i="8"/>
  <c r="L109" i="11"/>
  <c r="M109" s="1"/>
  <c r="M31"/>
  <c r="K113" i="7"/>
  <c r="I223" i="15"/>
  <c r="C218"/>
  <c r="L98" i="12"/>
  <c r="M192" i="8"/>
  <c r="M98" i="12"/>
  <c r="I174" i="15"/>
  <c r="L90" i="12"/>
  <c r="J160" i="15"/>
  <c r="L52" i="6"/>
  <c r="I143" i="15"/>
  <c r="I130"/>
  <c r="L96" i="7"/>
  <c r="M89" i="12"/>
  <c r="M96" i="7"/>
  <c r="M154" i="8"/>
  <c r="L106" i="11"/>
  <c r="M106" s="1"/>
  <c r="L193" i="8"/>
  <c r="M28" i="11"/>
  <c r="L89" i="7"/>
  <c r="D130" i="15"/>
  <c r="I136"/>
  <c r="L163" i="8"/>
  <c r="M163" s="1"/>
  <c r="M89" i="7"/>
  <c r="M82" i="12"/>
  <c r="M145" i="8"/>
  <c r="L92" i="7"/>
  <c r="F130" i="15"/>
  <c r="I139"/>
  <c r="M92" i="7"/>
  <c r="M85" i="12"/>
  <c r="M149" i="8"/>
  <c r="P191" i="11"/>
  <c r="Q191"/>
  <c r="Q187"/>
  <c r="L108"/>
  <c r="M108" s="1"/>
  <c r="M30"/>
  <c r="I229" i="15"/>
  <c r="H218"/>
  <c r="L104" i="12"/>
  <c r="M199" i="8"/>
  <c r="M104" i="12"/>
  <c r="N61" i="8"/>
  <c r="N67"/>
  <c r="N93" s="1"/>
  <c r="N59"/>
  <c r="L102"/>
  <c r="M102"/>
  <c r="L107"/>
  <c r="M36" i="6"/>
  <c r="M107" i="8"/>
  <c r="P28" i="7"/>
  <c r="P33"/>
  <c r="L58" i="15"/>
  <c r="Q28" i="7"/>
  <c r="Q33"/>
  <c r="Q13" i="5"/>
  <c r="C160" i="15"/>
  <c r="I165"/>
  <c r="L81" i="12"/>
  <c r="N97" i="8"/>
  <c r="I226" i="15"/>
  <c r="E218"/>
  <c r="L101" i="12"/>
  <c r="M196" i="8"/>
  <c r="M101" i="12"/>
  <c r="L197" i="8"/>
  <c r="L65" i="6" s="1"/>
  <c r="M44" i="11"/>
  <c r="N43"/>
  <c r="N42"/>
  <c r="N41"/>
  <c r="N53" i="7"/>
  <c r="N51" i="12" s="1"/>
  <c r="L87" i="7"/>
  <c r="B130" i="15"/>
  <c r="L161" i="8"/>
  <c r="M161" s="1"/>
  <c r="I134" i="15"/>
  <c r="M87" i="7"/>
  <c r="M80" i="12"/>
  <c r="M143" i="8"/>
  <c r="L51" i="6"/>
  <c r="I138" i="15"/>
  <c r="E130"/>
  <c r="L91" i="7"/>
  <c r="M148" i="8"/>
  <c r="M91" i="7"/>
  <c r="M84" i="12"/>
  <c r="L191" i="8"/>
  <c r="L96" i="11"/>
  <c r="M96" s="1"/>
  <c r="M18"/>
  <c r="I141" i="15"/>
  <c r="L94" i="7"/>
  <c r="H130" i="15"/>
  <c r="M87" i="12"/>
  <c r="M151" i="8"/>
  <c r="M94" i="7"/>
  <c r="G130" i="15"/>
  <c r="L93" i="7"/>
  <c r="I140" i="15"/>
  <c r="M150" i="8"/>
  <c r="M86" i="12"/>
  <c r="M93" i="7"/>
  <c r="P165" i="11"/>
  <c r="Q161"/>
  <c r="Q165"/>
  <c r="I232" i="15"/>
  <c r="J218"/>
  <c r="L107" i="12"/>
  <c r="M107"/>
  <c r="M203" i="8"/>
  <c r="L204"/>
  <c r="M75" i="11"/>
  <c r="M44" i="6"/>
  <c r="L120" i="8"/>
  <c r="M120"/>
  <c r="L47" i="6"/>
  <c r="L34" i="5"/>
  <c r="M34"/>
  <c r="L110" i="11"/>
  <c r="M110" s="1"/>
  <c r="M32"/>
  <c r="K117" i="7"/>
  <c r="I228" i="15"/>
  <c r="G218"/>
  <c r="L103" i="12"/>
  <c r="M103"/>
  <c r="M198" i="8"/>
  <c r="L190"/>
  <c r="L29" i="11"/>
  <c r="L91"/>
  <c r="M91" s="1"/>
  <c r="M13"/>
  <c r="M126" i="8"/>
  <c r="M45" i="6"/>
  <c r="L126" i="8"/>
  <c r="L35" i="5"/>
  <c r="M35"/>
  <c r="N68" i="8"/>
  <c r="N94" s="1"/>
  <c r="N60"/>
  <c r="M132"/>
  <c r="M46" i="6"/>
  <c r="L132" i="8"/>
  <c r="M36" i="5"/>
  <c r="L36"/>
  <c r="P139" i="11"/>
  <c r="P192"/>
  <c r="Q135"/>
  <c r="Q139"/>
  <c r="K109" i="7"/>
  <c r="L99"/>
  <c r="L130" i="15"/>
  <c r="I146"/>
  <c r="M92" i="12"/>
  <c r="M99" i="7"/>
  <c r="M157" i="8"/>
  <c r="I145" i="15"/>
  <c r="L98" i="7"/>
  <c r="K130" i="15"/>
  <c r="M91" i="12"/>
  <c r="M98" i="7"/>
  <c r="M156" i="8"/>
  <c r="K186"/>
  <c r="L86" i="7"/>
  <c r="A130" i="15"/>
  <c r="L50" i="6"/>
  <c r="I121" i="15"/>
  <c r="L160" i="8"/>
  <c r="M160" s="1"/>
  <c r="M142"/>
  <c r="M86" i="7"/>
  <c r="M79" i="12"/>
  <c r="L81" i="11"/>
  <c r="L202" i="8"/>
  <c r="M65" i="11"/>
  <c r="L205" i="8"/>
  <c r="M80" i="11"/>
  <c r="N62" i="8"/>
  <c r="N72"/>
  <c r="N98" s="1"/>
  <c r="N77" i="11" l="1"/>
  <c r="L85"/>
  <c r="M85"/>
  <c r="M81"/>
  <c r="L79" i="12"/>
  <c r="A160" i="15"/>
  <c r="I151"/>
  <c r="K160"/>
  <c r="I175"/>
  <c r="L91" i="12"/>
  <c r="N78" i="8"/>
  <c r="N86"/>
  <c r="I233" i="15"/>
  <c r="K218"/>
  <c r="L108" i="12"/>
  <c r="M108"/>
  <c r="M204" i="8"/>
  <c r="N80"/>
  <c r="N88"/>
  <c r="I231" i="15"/>
  <c r="L69" i="6"/>
  <c r="I218" i="15"/>
  <c r="L106" i="12"/>
  <c r="M202" i="8"/>
  <c r="M106" i="12"/>
  <c r="L160" i="15"/>
  <c r="L92" i="12"/>
  <c r="I176" i="15"/>
  <c r="M133" i="8"/>
  <c r="L133"/>
  <c r="M47" i="6"/>
  <c r="M138" i="8"/>
  <c r="L138"/>
  <c r="I203" i="15"/>
  <c r="J189"/>
  <c r="H160"/>
  <c r="I171"/>
  <c r="L87" i="12"/>
  <c r="L209" i="8"/>
  <c r="M209" s="1"/>
  <c r="I222" i="15"/>
  <c r="B218"/>
  <c r="L97" i="12"/>
  <c r="M191" i="8"/>
  <c r="M97" i="12"/>
  <c r="L84"/>
  <c r="I168" i="15"/>
  <c r="E160"/>
  <c r="N44" i="11"/>
  <c r="I197" i="15"/>
  <c r="E189"/>
  <c r="N27" i="6"/>
  <c r="N85" i="8"/>
  <c r="N77"/>
  <c r="I160" i="15"/>
  <c r="L89" i="12"/>
  <c r="I173" i="15"/>
  <c r="N75" i="11"/>
  <c r="N29" i="6"/>
  <c r="L210" i="8"/>
  <c r="M210" s="1"/>
  <c r="N68" i="11"/>
  <c r="N69"/>
  <c r="N67"/>
  <c r="N58" i="7"/>
  <c r="N56" i="12" s="1"/>
  <c r="L200" i="8"/>
  <c r="L176"/>
  <c r="L67" i="6"/>
  <c r="I230" i="15"/>
  <c r="L52" i="5"/>
  <c r="M200" i="8"/>
  <c r="M111" i="7"/>
  <c r="M65" i="6"/>
  <c r="M176" i="8"/>
  <c r="M52" i="5"/>
  <c r="L211" i="8"/>
  <c r="M211" s="1"/>
  <c r="D218" i="15"/>
  <c r="I224"/>
  <c r="L99" i="12"/>
  <c r="M99"/>
  <c r="M193" i="8"/>
  <c r="L158"/>
  <c r="L41" i="5"/>
  <c r="I177" i="15" s="1"/>
  <c r="I147"/>
  <c r="M52" i="6"/>
  <c r="M158" i="8"/>
  <c r="M41" i="5"/>
  <c r="N34" i="6"/>
  <c r="N37" i="11"/>
  <c r="N38"/>
  <c r="N36"/>
  <c r="N52" i="7"/>
  <c r="N50" i="12" s="1"/>
  <c r="L39" i="5"/>
  <c r="I167" i="15" s="1"/>
  <c r="I137"/>
  <c r="L146" i="8"/>
  <c r="L53" i="6"/>
  <c r="M146" i="8"/>
  <c r="M39" i="5"/>
  <c r="M50" i="6"/>
  <c r="L61"/>
  <c r="A218" i="15"/>
  <c r="I209"/>
  <c r="L208" i="8"/>
  <c r="M208" s="1"/>
  <c r="L96" i="12"/>
  <c r="M190" i="8"/>
  <c r="M96" i="12"/>
  <c r="I142" i="15"/>
  <c r="L152" i="8"/>
  <c r="L40" i="5"/>
  <c r="I172" i="15" s="1"/>
  <c r="M152" i="8"/>
  <c r="M40" i="5"/>
  <c r="M51" i="6"/>
  <c r="L218" i="15"/>
  <c r="I234"/>
  <c r="L109" i="12"/>
  <c r="M205" i="8"/>
  <c r="M109" i="12"/>
  <c r="P213" i="11"/>
  <c r="P217"/>
  <c r="Q217"/>
  <c r="Q192"/>
  <c r="Q213"/>
  <c r="N53"/>
  <c r="N52"/>
  <c r="N51"/>
  <c r="N55" i="7"/>
  <c r="N53" i="12" s="1"/>
  <c r="L86" i="11"/>
  <c r="L33"/>
  <c r="M33"/>
  <c r="M29"/>
  <c r="G189" i="15"/>
  <c r="I199"/>
  <c r="L86" i="12"/>
  <c r="G160" i="15"/>
  <c r="I170"/>
  <c r="L80" i="12"/>
  <c r="B160" i="15"/>
  <c r="I164"/>
  <c r="N79" i="8"/>
  <c r="N87"/>
  <c r="L85" i="12"/>
  <c r="F160" i="15"/>
  <c r="I169"/>
  <c r="N28" i="6"/>
  <c r="N125" i="8" s="1"/>
  <c r="F218" i="15"/>
  <c r="I227"/>
  <c r="L102" i="12"/>
  <c r="M197" i="8"/>
  <c r="M102" i="12"/>
  <c r="N128" i="8"/>
  <c r="N35" i="6"/>
  <c r="N63" i="11"/>
  <c r="N64"/>
  <c r="N62"/>
  <c r="N57" i="7"/>
  <c r="N55" i="12" s="1"/>
  <c r="N48" i="11"/>
  <c r="N47"/>
  <c r="N46"/>
  <c r="N54" i="7"/>
  <c r="N52" i="12" s="1"/>
  <c r="H189" i="15"/>
  <c r="I200"/>
  <c r="I166"/>
  <c r="L82" i="12"/>
  <c r="D160" i="15"/>
  <c r="I194"/>
  <c r="C189"/>
  <c r="N80" i="11"/>
  <c r="N151" i="8" l="1"/>
  <c r="N77" i="7"/>
  <c r="N70" i="12" s="1"/>
  <c r="F189" i="15"/>
  <c r="I198"/>
  <c r="N22" i="11"/>
  <c r="N105" i="8"/>
  <c r="N118"/>
  <c r="N21" i="11"/>
  <c r="N20"/>
  <c r="N49" i="7"/>
  <c r="N47" i="12" s="1"/>
  <c r="N39" i="11"/>
  <c r="N56"/>
  <c r="N95" i="8"/>
  <c r="N26" i="5"/>
  <c r="L178" i="8"/>
  <c r="M67" i="6"/>
  <c r="M178" i="8"/>
  <c r="N70" i="11"/>
  <c r="N204" i="8"/>
  <c r="I193" i="15"/>
  <c r="B189"/>
  <c r="N49" i="11"/>
  <c r="N83"/>
  <c r="N69" i="8"/>
  <c r="N123"/>
  <c r="N54" i="11"/>
  <c r="I202" i="15"/>
  <c r="I189"/>
  <c r="N27" i="11"/>
  <c r="N106" i="8"/>
  <c r="N119"/>
  <c r="N26" i="11"/>
  <c r="N25"/>
  <c r="N50" i="7"/>
  <c r="N48" i="12" s="1"/>
  <c r="K189" i="15"/>
  <c r="I204"/>
  <c r="N122" i="8"/>
  <c r="N101"/>
  <c r="N27" i="5"/>
  <c r="N205" i="8"/>
  <c r="N84" i="11"/>
  <c r="L189" i="15"/>
  <c r="I205"/>
  <c r="N57" i="11"/>
  <c r="L54" i="5"/>
  <c r="I201" i="15"/>
  <c r="L111" i="7"/>
  <c r="N75" i="8"/>
  <c r="N131"/>
  <c r="N130"/>
  <c r="N63"/>
  <c r="N30" i="6"/>
  <c r="N117" i="8"/>
  <c r="N104"/>
  <c r="N16" i="11"/>
  <c r="N17"/>
  <c r="N15"/>
  <c r="N48" i="7"/>
  <c r="N46" i="12" s="1"/>
  <c r="N124" i="8"/>
  <c r="N82" i="11"/>
  <c r="N65"/>
  <c r="N154" i="8"/>
  <c r="N79" i="7"/>
  <c r="N72" i="12" s="1"/>
  <c r="L111" i="11"/>
  <c r="L107"/>
  <c r="M111"/>
  <c r="M107"/>
  <c r="M86"/>
  <c r="A189" i="15"/>
  <c r="I180"/>
  <c r="L73" i="6"/>
  <c r="I225" i="15"/>
  <c r="L172" i="8"/>
  <c r="L194"/>
  <c r="L63" i="6"/>
  <c r="L48" i="5"/>
  <c r="M61" i="6"/>
  <c r="M107" i="7"/>
  <c r="M172" i="8"/>
  <c r="M48" i="5"/>
  <c r="M194" i="8"/>
  <c r="L164"/>
  <c r="L159"/>
  <c r="I148" i="15"/>
  <c r="M159" i="8"/>
  <c r="M164"/>
  <c r="M53" i="6"/>
  <c r="N58" i="11"/>
  <c r="I195" i="15"/>
  <c r="D189"/>
  <c r="N103" i="8"/>
  <c r="N33" i="6"/>
  <c r="N116" i="8"/>
  <c r="N11" i="11"/>
  <c r="N12"/>
  <c r="N10"/>
  <c r="N47" i="7"/>
  <c r="N45" i="12" s="1"/>
  <c r="N197" i="8"/>
  <c r="L180"/>
  <c r="I235" i="15"/>
  <c r="L71" i="6"/>
  <c r="L206" i="8"/>
  <c r="L56" i="5"/>
  <c r="M69" i="6"/>
  <c r="M206" i="8"/>
  <c r="M180"/>
  <c r="M56" i="5"/>
  <c r="M115" i="7"/>
  <c r="N129" i="8"/>
  <c r="N46" i="6" s="1"/>
  <c r="N132" i="8" l="1"/>
  <c r="N36" i="5"/>
  <c r="N142" i="8"/>
  <c r="N134"/>
  <c r="N44" i="6"/>
  <c r="N69" i="7"/>
  <c r="N62" i="12" s="1"/>
  <c r="N94" i="11"/>
  <c r="N137" i="8"/>
  <c r="N145"/>
  <c r="N72" i="7"/>
  <c r="N65" i="12" s="1"/>
  <c r="N198" i="8"/>
  <c r="N23" i="11"/>
  <c r="N98"/>
  <c r="N100"/>
  <c r="H131" i="15"/>
  <c r="J141"/>
  <c r="N94" i="7"/>
  <c r="L182" i="8"/>
  <c r="M182"/>
  <c r="M71" i="6"/>
  <c r="J227" i="15"/>
  <c r="F219"/>
  <c r="N102" i="12"/>
  <c r="N89" i="11"/>
  <c r="N31"/>
  <c r="L75" i="6"/>
  <c r="L174" i="8"/>
  <c r="M174"/>
  <c r="M63" i="6"/>
  <c r="I236" i="15"/>
  <c r="L212" i="8"/>
  <c r="L207"/>
  <c r="L184"/>
  <c r="M73" i="6"/>
  <c r="M207" i="8"/>
  <c r="M184"/>
  <c r="M212"/>
  <c r="N81" i="11"/>
  <c r="N202" i="8"/>
  <c r="N150"/>
  <c r="N76" i="7"/>
  <c r="N69" i="12" s="1"/>
  <c r="N95" i="11"/>
  <c r="N81" i="8"/>
  <c r="N76"/>
  <c r="N104" i="11"/>
  <c r="N149" i="8"/>
  <c r="N75" i="7"/>
  <c r="N68" i="12" s="1"/>
  <c r="K219" i="15"/>
  <c r="J233"/>
  <c r="N108" i="12"/>
  <c r="N32" i="11"/>
  <c r="N90"/>
  <c r="L107" i="7"/>
  <c r="I196" i="15"/>
  <c r="L50" i="5"/>
  <c r="N93" i="11"/>
  <c r="N18"/>
  <c r="N143" i="8"/>
  <c r="N135"/>
  <c r="N70" i="7"/>
  <c r="N63" i="12" s="1"/>
  <c r="N157" i="8"/>
  <c r="N82" i="7"/>
  <c r="N75" i="12" s="1"/>
  <c r="L113" i="7"/>
  <c r="M54" i="5"/>
  <c r="M113" i="7"/>
  <c r="J234" i="15"/>
  <c r="L219"/>
  <c r="N109" i="12"/>
  <c r="N45" i="6"/>
  <c r="N148" i="8"/>
  <c r="N74" i="7"/>
  <c r="N67" i="12" s="1"/>
  <c r="N28" i="11"/>
  <c r="N103"/>
  <c r="N105"/>
  <c r="N55"/>
  <c r="N196" i="8"/>
  <c r="N144"/>
  <c r="N136"/>
  <c r="N71" i="7"/>
  <c r="N64" i="12" s="1"/>
  <c r="N155" i="8"/>
  <c r="O72" s="1"/>
  <c r="O98" s="1"/>
  <c r="N80" i="7"/>
  <c r="N73" i="12" s="1"/>
  <c r="I206" i="15"/>
  <c r="L115" i="7"/>
  <c r="L58" i="5"/>
  <c r="N13" i="11"/>
  <c r="N88"/>
  <c r="N30"/>
  <c r="N36" i="6"/>
  <c r="N89" i="8"/>
  <c r="N25" i="5"/>
  <c r="I131" i="15"/>
  <c r="J143"/>
  <c r="N96" i="7"/>
  <c r="N156" i="8"/>
  <c r="N52" i="6" s="1"/>
  <c r="N81" i="7"/>
  <c r="N74" i="12" s="1"/>
  <c r="N199" i="8"/>
  <c r="N203"/>
  <c r="N99" i="11"/>
  <c r="O67" i="8" l="1"/>
  <c r="O93" s="1"/>
  <c r="O62"/>
  <c r="O88" s="1"/>
  <c r="O48" i="11"/>
  <c r="O47"/>
  <c r="O46"/>
  <c r="O54" i="7"/>
  <c r="O52" i="12" s="1"/>
  <c r="O69" i="11"/>
  <c r="O68"/>
  <c r="O67"/>
  <c r="O58" i="7"/>
  <c r="O56" i="12" s="1"/>
  <c r="J219" i="15"/>
  <c r="J232"/>
  <c r="N107" i="12"/>
  <c r="J145" i="15"/>
  <c r="K131"/>
  <c r="N98" i="7"/>
  <c r="J226" i="15"/>
  <c r="E219"/>
  <c r="N65" i="6"/>
  <c r="N101" i="12"/>
  <c r="N51" i="6"/>
  <c r="E131" i="15"/>
  <c r="J138"/>
  <c r="N91" i="7"/>
  <c r="N69" i="6"/>
  <c r="I219" i="15"/>
  <c r="J231"/>
  <c r="N106" i="12"/>
  <c r="N158" i="8"/>
  <c r="N41" i="5"/>
  <c r="J177" i="15" s="1"/>
  <c r="J147"/>
  <c r="N108" i="11"/>
  <c r="L117" i="7"/>
  <c r="M58" i="5"/>
  <c r="M117" i="7"/>
  <c r="J144" i="15"/>
  <c r="N97" i="7"/>
  <c r="J131" i="15"/>
  <c r="L190"/>
  <c r="J205"/>
  <c r="N99" i="7"/>
  <c r="J146" i="15"/>
  <c r="L131"/>
  <c r="N96" i="11"/>
  <c r="N191" i="8"/>
  <c r="N109" i="11"/>
  <c r="N47" i="6"/>
  <c r="N120" i="8"/>
  <c r="N34" i="5"/>
  <c r="O60" i="8"/>
  <c r="J173" i="15"/>
  <c r="I161"/>
  <c r="N89" i="12"/>
  <c r="N102" i="8"/>
  <c r="N107"/>
  <c r="C131" i="15"/>
  <c r="N162" i="8"/>
  <c r="J135" i="15"/>
  <c r="N88" i="7"/>
  <c r="N106" i="11"/>
  <c r="N193" i="8"/>
  <c r="F131" i="15"/>
  <c r="J139"/>
  <c r="N92" i="7"/>
  <c r="G131" i="15"/>
  <c r="N93" i="7"/>
  <c r="J140" i="15"/>
  <c r="F190"/>
  <c r="J198"/>
  <c r="G219"/>
  <c r="J228"/>
  <c r="N103" i="12"/>
  <c r="N89" i="7"/>
  <c r="J136" i="15"/>
  <c r="D131"/>
  <c r="N163" i="8"/>
  <c r="N86" i="7"/>
  <c r="N50" i="6"/>
  <c r="J121" i="15"/>
  <c r="A131"/>
  <c r="N160" i="8"/>
  <c r="O61"/>
  <c r="O59"/>
  <c r="H219" i="15"/>
  <c r="J229"/>
  <c r="N104" i="12"/>
  <c r="N29" i="11"/>
  <c r="N190" i="8"/>
  <c r="N91" i="11"/>
  <c r="N59"/>
  <c r="N126" i="8"/>
  <c r="N35" i="5"/>
  <c r="J134" i="15"/>
  <c r="N161" i="8"/>
  <c r="B131" i="15"/>
  <c r="N87" i="7"/>
  <c r="L109"/>
  <c r="M50" i="5"/>
  <c r="M109" i="7"/>
  <c r="N110" i="11"/>
  <c r="J204" i="15"/>
  <c r="K190"/>
  <c r="N85" i="11"/>
  <c r="L186" i="8"/>
  <c r="M75" i="6"/>
  <c r="M186" i="8"/>
  <c r="N87" i="12"/>
  <c r="J171" i="15"/>
  <c r="H161"/>
  <c r="N101" i="11"/>
  <c r="N192" i="8"/>
  <c r="O73"/>
  <c r="O99" s="1"/>
  <c r="O66"/>
  <c r="O92" s="1"/>
  <c r="O74"/>
  <c r="O100" s="1"/>
  <c r="O68"/>
  <c r="O94" s="1"/>
  <c r="O65"/>
  <c r="O71"/>
  <c r="O43" i="11" l="1"/>
  <c r="O42"/>
  <c r="O41"/>
  <c r="O53" i="7"/>
  <c r="O51" i="12" s="1"/>
  <c r="B161" i="15"/>
  <c r="J164"/>
  <c r="N80" i="12"/>
  <c r="J209" i="15"/>
  <c r="N208" i="8"/>
  <c r="N61" i="6"/>
  <c r="A219" i="15"/>
  <c r="N96" i="12"/>
  <c r="N86"/>
  <c r="J170" i="15"/>
  <c r="G161"/>
  <c r="J169"/>
  <c r="N85" i="12"/>
  <c r="F161" i="15"/>
  <c r="N90" i="12"/>
  <c r="J174" i="15"/>
  <c r="J161"/>
  <c r="I190"/>
  <c r="J202"/>
  <c r="N206" i="8"/>
  <c r="N71" i="6"/>
  <c r="N180" i="8"/>
  <c r="J235" i="15"/>
  <c r="N56" i="5"/>
  <c r="K161" i="15"/>
  <c r="J175"/>
  <c r="N91" i="12"/>
  <c r="O97" i="8"/>
  <c r="O29" i="6"/>
  <c r="J200" i="15"/>
  <c r="H190"/>
  <c r="O85" i="8"/>
  <c r="O77"/>
  <c r="O27" i="6"/>
  <c r="J199" i="15"/>
  <c r="G190"/>
  <c r="O86" i="8"/>
  <c r="O78"/>
  <c r="N133"/>
  <c r="N138"/>
  <c r="J222" i="15"/>
  <c r="N209" i="8"/>
  <c r="B219" i="15"/>
  <c r="N97" i="12"/>
  <c r="N84"/>
  <c r="J168" i="15"/>
  <c r="E161"/>
  <c r="J142"/>
  <c r="N152" i="8"/>
  <c r="N40" i="5"/>
  <c r="J172" i="15" s="1"/>
  <c r="O80" i="8"/>
  <c r="O52" i="11"/>
  <c r="O53"/>
  <c r="O51"/>
  <c r="O55" i="7"/>
  <c r="O53" i="12" s="1"/>
  <c r="N79"/>
  <c r="J151" i="15"/>
  <c r="A161"/>
  <c r="J165"/>
  <c r="N81" i="12"/>
  <c r="C161" i="15"/>
  <c r="L161"/>
  <c r="J176"/>
  <c r="N92" i="12"/>
  <c r="J230" i="15"/>
  <c r="N176" i="8"/>
  <c r="N200"/>
  <c r="N67" i="6"/>
  <c r="N52" i="5"/>
  <c r="O70" i="11"/>
  <c r="O106" i="8"/>
  <c r="O119"/>
  <c r="O26" i="11"/>
  <c r="O27"/>
  <c r="O25"/>
  <c r="O50" i="7"/>
  <c r="O48" i="12" s="1"/>
  <c r="O79" i="11"/>
  <c r="O131" i="8"/>
  <c r="O78" i="11"/>
  <c r="O77"/>
  <c r="O60" i="7"/>
  <c r="O58" i="12" s="1"/>
  <c r="N210" i="8"/>
  <c r="J223" i="15"/>
  <c r="C219"/>
  <c r="N98" i="12"/>
  <c r="O74" i="11"/>
  <c r="O73"/>
  <c r="O130" i="8"/>
  <c r="O72" i="11"/>
  <c r="O59" i="7"/>
  <c r="O57" i="12" s="1"/>
  <c r="O28" i="6"/>
  <c r="O91" i="8"/>
  <c r="N86" i="11"/>
  <c r="N33"/>
  <c r="O79" i="8"/>
  <c r="O87"/>
  <c r="N39" i="5"/>
  <c r="J167" i="15" s="1"/>
  <c r="J137"/>
  <c r="N146" i="8"/>
  <c r="N53" i="6"/>
  <c r="D161" i="15"/>
  <c r="N82" i="12"/>
  <c r="J166" i="15"/>
  <c r="N211" i="8"/>
  <c r="J224" i="15"/>
  <c r="D219"/>
  <c r="N99" i="12"/>
  <c r="J197" i="15"/>
  <c r="E190"/>
  <c r="J190"/>
  <c r="J203"/>
  <c r="O49" i="11"/>
  <c r="O105" i="8" l="1"/>
  <c r="O118"/>
  <c r="O21" i="11"/>
  <c r="O22"/>
  <c r="O20"/>
  <c r="O49" i="7"/>
  <c r="O47" i="12" s="1"/>
  <c r="N111" i="11"/>
  <c r="N107"/>
  <c r="O80"/>
  <c r="O145" i="8"/>
  <c r="O72" i="7"/>
  <c r="O65" i="12" s="1"/>
  <c r="N178" i="8"/>
  <c r="O54" i="11"/>
  <c r="O30" i="6"/>
  <c r="O63" i="8"/>
  <c r="N159"/>
  <c r="J148" i="15"/>
  <c r="N164" i="8"/>
  <c r="O69"/>
  <c r="O124"/>
  <c r="O104" i="11"/>
  <c r="O203" i="8"/>
  <c r="J206" i="15"/>
  <c r="N115" i="7"/>
  <c r="N58" i="5"/>
  <c r="J180" i="15"/>
  <c r="A190"/>
  <c r="O123" i="8"/>
  <c r="O34" i="6"/>
  <c r="O37" i="11"/>
  <c r="O38"/>
  <c r="O122" i="8"/>
  <c r="O36" i="11"/>
  <c r="O52" i="7"/>
  <c r="O50" i="12" s="1"/>
  <c r="C190" i="15"/>
  <c r="J194"/>
  <c r="O157" i="8"/>
  <c r="O82" i="7"/>
  <c r="O75" i="12" s="1"/>
  <c r="O105" i="11"/>
  <c r="N111" i="7"/>
  <c r="N54" i="5"/>
  <c r="J201" i="15"/>
  <c r="O116" i="8"/>
  <c r="O33" i="6"/>
  <c r="O103" i="8"/>
  <c r="O11" i="11"/>
  <c r="O12"/>
  <c r="O10"/>
  <c r="O47" i="7"/>
  <c r="O45" i="12" s="1"/>
  <c r="O64" i="11"/>
  <c r="O35" i="6"/>
  <c r="O128" i="8"/>
  <c r="O63" i="11"/>
  <c r="O62"/>
  <c r="O57" i="7"/>
  <c r="O55" i="12" s="1"/>
  <c r="N73" i="6"/>
  <c r="N194" i="8"/>
  <c r="N63" i="6"/>
  <c r="J225" i="15"/>
  <c r="N172" i="8"/>
  <c r="N48" i="5"/>
  <c r="O125" i="8"/>
  <c r="O198"/>
  <c r="O156"/>
  <c r="O81" i="7"/>
  <c r="O74" i="12" s="1"/>
  <c r="D190" i="15"/>
  <c r="J195"/>
  <c r="O75" i="11"/>
  <c r="O103"/>
  <c r="O28"/>
  <c r="J193" i="15"/>
  <c r="B190"/>
  <c r="O17" i="11"/>
  <c r="O104" i="8"/>
  <c r="O117"/>
  <c r="O16" i="11"/>
  <c r="O15"/>
  <c r="O48" i="7"/>
  <c r="O46" i="12" s="1"/>
  <c r="O75" i="8"/>
  <c r="O129"/>
  <c r="N182"/>
  <c r="O44" i="11"/>
  <c r="O94" l="1"/>
  <c r="K228" i="15"/>
  <c r="G220"/>
  <c r="O103" i="12"/>
  <c r="O83" i="11"/>
  <c r="N113" i="7"/>
  <c r="O57" i="11"/>
  <c r="O150" i="8"/>
  <c r="O76" i="7"/>
  <c r="O69" i="12" s="1"/>
  <c r="O76" i="8"/>
  <c r="O81"/>
  <c r="O23" i="11"/>
  <c r="O98"/>
  <c r="O197" i="8"/>
  <c r="O18" i="11"/>
  <c r="O93"/>
  <c r="O95"/>
  <c r="O106"/>
  <c r="O193" i="8"/>
  <c r="O82" i="11"/>
  <c r="O65"/>
  <c r="O84"/>
  <c r="O31"/>
  <c r="O89"/>
  <c r="O58"/>
  <c r="O89" i="7"/>
  <c r="D132" i="15"/>
  <c r="K136"/>
  <c r="O144" i="8"/>
  <c r="P61" s="1"/>
  <c r="O136"/>
  <c r="O71" i="7"/>
  <c r="O64" i="12" s="1"/>
  <c r="O204" i="8"/>
  <c r="K145" i="15"/>
  <c r="O98" i="7"/>
  <c r="K132" i="15"/>
  <c r="O151" i="8"/>
  <c r="P68" s="1"/>
  <c r="O77" i="7"/>
  <c r="O70" i="12" s="1"/>
  <c r="N75" i="6"/>
  <c r="N174" i="8"/>
  <c r="O101"/>
  <c r="O27" i="5"/>
  <c r="O32" i="11"/>
  <c r="O90"/>
  <c r="O142" i="8"/>
  <c r="O44" i="6"/>
  <c r="O134" i="8"/>
  <c r="O69" i="7"/>
  <c r="O62" i="12" s="1"/>
  <c r="O148" i="8"/>
  <c r="O45" i="6"/>
  <c r="O74" i="7"/>
  <c r="O67" i="12" s="1"/>
  <c r="O149" i="8"/>
  <c r="O75" i="7"/>
  <c r="O68" i="12" s="1"/>
  <c r="O199" i="8"/>
  <c r="O99" i="11"/>
  <c r="P62" i="8"/>
  <c r="O155"/>
  <c r="O80" i="7"/>
  <c r="O73" i="12" s="1"/>
  <c r="O135" i="8"/>
  <c r="O143"/>
  <c r="O70" i="7"/>
  <c r="O63" i="12" s="1"/>
  <c r="N107" i="7"/>
  <c r="N50" i="5"/>
  <c r="J196" i="15"/>
  <c r="N212" i="8"/>
  <c r="N184"/>
  <c r="N207"/>
  <c r="J236" i="15"/>
  <c r="O154" i="8"/>
  <c r="O46" i="6"/>
  <c r="O79" i="7"/>
  <c r="O72" i="12" s="1"/>
  <c r="O88" i="11"/>
  <c r="O30"/>
  <c r="O13"/>
  <c r="O36" i="6"/>
  <c r="O89" i="8"/>
  <c r="O25" i="5"/>
  <c r="O99" i="7"/>
  <c r="K146" i="15"/>
  <c r="L132"/>
  <c r="O56" i="11"/>
  <c r="O39"/>
  <c r="O95" i="8"/>
  <c r="O26" i="5"/>
  <c r="N117" i="7"/>
  <c r="K232" i="15"/>
  <c r="J220"/>
  <c r="O107" i="12"/>
  <c r="O205" i="8"/>
  <c r="O100" i="11"/>
  <c r="O137" i="8"/>
  <c r="P72" l="1"/>
  <c r="P73"/>
  <c r="P71"/>
  <c r="O163"/>
  <c r="P94"/>
  <c r="Q68"/>
  <c r="K139" i="15"/>
  <c r="F132"/>
  <c r="O92" i="7"/>
  <c r="P97" i="8"/>
  <c r="Q71"/>
  <c r="P87"/>
  <c r="Q61"/>
  <c r="O101" i="11"/>
  <c r="O192" i="8"/>
  <c r="G132" i="15"/>
  <c r="K140"/>
  <c r="O93" i="7"/>
  <c r="P74" i="8"/>
  <c r="P29" i="6" s="1"/>
  <c r="O87" i="7"/>
  <c r="B132" i="15"/>
  <c r="O161" i="8"/>
  <c r="K134" i="15"/>
  <c r="O91" i="7"/>
  <c r="O51" i="6"/>
  <c r="E132" i="15"/>
  <c r="K138"/>
  <c r="P99" i="8"/>
  <c r="Q73"/>
  <c r="O191"/>
  <c r="O96" i="11"/>
  <c r="P59" i="8"/>
  <c r="J191" i="15"/>
  <c r="K203"/>
  <c r="O92" i="12"/>
  <c r="K176" i="15"/>
  <c r="L162"/>
  <c r="N109" i="7"/>
  <c r="O108" i="11"/>
  <c r="O96" i="7"/>
  <c r="O52" i="6"/>
  <c r="I132" i="15"/>
  <c r="K143"/>
  <c r="P88" i="8"/>
  <c r="Q62"/>
  <c r="K229" i="15"/>
  <c r="H220"/>
  <c r="O104" i="12"/>
  <c r="O126" i="8"/>
  <c r="O35" i="5"/>
  <c r="O50" i="6"/>
  <c r="K121" i="15"/>
  <c r="A132"/>
  <c r="O86" i="7"/>
  <c r="O160" i="8"/>
  <c r="N186"/>
  <c r="K162" i="15"/>
  <c r="O91" i="12"/>
  <c r="K175" i="15"/>
  <c r="O109" i="11"/>
  <c r="O202" i="8"/>
  <c r="O81" i="11"/>
  <c r="K199" i="15"/>
  <c r="G191"/>
  <c r="P60" i="8"/>
  <c r="P66"/>
  <c r="P65"/>
  <c r="P67"/>
  <c r="P79" s="1"/>
  <c r="Q79" s="1"/>
  <c r="P98"/>
  <c r="Q72"/>
  <c r="O102"/>
  <c r="O107"/>
  <c r="L220" i="15"/>
  <c r="K234"/>
  <c r="O109" i="12"/>
  <c r="O55" i="11"/>
  <c r="O196" i="8"/>
  <c r="O91" i="11"/>
  <c r="O190" i="8"/>
  <c r="O29" i="11"/>
  <c r="O132" i="8"/>
  <c r="O36" i="5"/>
  <c r="J132" i="15"/>
  <c r="O97" i="7"/>
  <c r="K144" i="15"/>
  <c r="O120" i="8"/>
  <c r="O47" i="6"/>
  <c r="O34" i="5"/>
  <c r="O110" i="11"/>
  <c r="H132" i="15"/>
  <c r="O94" i="7"/>
  <c r="K141" i="15"/>
  <c r="K220"/>
  <c r="K233"/>
  <c r="O108" i="12"/>
  <c r="O88" i="7"/>
  <c r="C132" i="15"/>
  <c r="O162" i="8"/>
  <c r="K135" i="15"/>
  <c r="K166"/>
  <c r="O82" i="12"/>
  <c r="D162" i="15"/>
  <c r="K224"/>
  <c r="O211" i="8"/>
  <c r="D220" i="15"/>
  <c r="O99" i="12"/>
  <c r="F220" i="15"/>
  <c r="K227"/>
  <c r="O102" i="12"/>
  <c r="P80" i="8" l="1"/>
  <c r="Q80" s="1"/>
  <c r="O81" i="12"/>
  <c r="C162" i="15"/>
  <c r="K165"/>
  <c r="Q98" i="8"/>
  <c r="P129"/>
  <c r="P69" i="11"/>
  <c r="Q69" s="1"/>
  <c r="P68"/>
  <c r="Q68" s="1"/>
  <c r="P67"/>
  <c r="Q58" i="7"/>
  <c r="Q56" i="12"/>
  <c r="P58" i="7"/>
  <c r="P56" i="12" s="1"/>
  <c r="I220" i="15"/>
  <c r="O69" i="6"/>
  <c r="K231" i="15"/>
  <c r="O106" i="12"/>
  <c r="O39" i="5"/>
  <c r="K167" i="15" s="1"/>
  <c r="K137"/>
  <c r="O146" i="8"/>
  <c r="O53" i="6"/>
  <c r="O41" i="5"/>
  <c r="K177" i="15" s="1"/>
  <c r="O158" i="8"/>
  <c r="K147" i="15"/>
  <c r="B220"/>
  <c r="O209" i="8"/>
  <c r="K222" i="15"/>
  <c r="O97" i="12"/>
  <c r="O40" i="5"/>
  <c r="K172" i="15" s="1"/>
  <c r="O152" i="8"/>
  <c r="K142" i="15"/>
  <c r="O80" i="12"/>
  <c r="K164" i="15"/>
  <c r="B162"/>
  <c r="P128" i="8"/>
  <c r="Q97"/>
  <c r="P64" i="11"/>
  <c r="P63"/>
  <c r="P62"/>
  <c r="Q57" i="7"/>
  <c r="Q55" i="12"/>
  <c r="P57" i="7"/>
  <c r="P55" i="12" s="1"/>
  <c r="O85"/>
  <c r="F162" i="15"/>
  <c r="K169"/>
  <c r="Q94" i="8"/>
  <c r="P53" i="11"/>
  <c r="Q53" s="1"/>
  <c r="P52"/>
  <c r="Q52" s="1"/>
  <c r="P51"/>
  <c r="Q55" i="7"/>
  <c r="Q53" i="12"/>
  <c r="P55" i="7"/>
  <c r="P53" i="12" s="1"/>
  <c r="K191" i="15"/>
  <c r="K204"/>
  <c r="O138" i="8"/>
  <c r="O133"/>
  <c r="O208"/>
  <c r="O61" i="6"/>
  <c r="K209" i="15"/>
  <c r="A220"/>
  <c r="O96" i="12"/>
  <c r="O59" i="11"/>
  <c r="Q66" i="8"/>
  <c r="P92"/>
  <c r="O85" i="11"/>
  <c r="O33"/>
  <c r="O86"/>
  <c r="E220" i="15"/>
  <c r="O65" i="6"/>
  <c r="K226" i="15"/>
  <c r="O101" i="12"/>
  <c r="L191" i="15"/>
  <c r="K205"/>
  <c r="P91" i="8"/>
  <c r="P28" i="6"/>
  <c r="Q65" i="8"/>
  <c r="Q88"/>
  <c r="P26" i="11"/>
  <c r="P27"/>
  <c r="P25"/>
  <c r="Q48" i="12"/>
  <c r="Q50" i="7"/>
  <c r="P50"/>
  <c r="P48" i="12" s="1"/>
  <c r="Q99" i="8"/>
  <c r="P130"/>
  <c r="P74" i="11"/>
  <c r="Q74" s="1"/>
  <c r="P73"/>
  <c r="Q73" s="1"/>
  <c r="P72"/>
  <c r="Q59" i="7"/>
  <c r="Q57" i="12"/>
  <c r="P59" i="7"/>
  <c r="P57" i="12" s="1"/>
  <c r="Q29" i="6"/>
  <c r="Q75" i="8"/>
  <c r="P75"/>
  <c r="D191" i="15"/>
  <c r="K195"/>
  <c r="K198"/>
  <c r="F191"/>
  <c r="O87" i="12"/>
  <c r="H162" i="15"/>
  <c r="K171"/>
  <c r="J162"/>
  <c r="O90" i="12"/>
  <c r="K174" i="15"/>
  <c r="Q67" i="8"/>
  <c r="P93"/>
  <c r="Q60"/>
  <c r="P86"/>
  <c r="P78"/>
  <c r="Q78" s="1"/>
  <c r="K151" i="15"/>
  <c r="O79" i="12"/>
  <c r="A162" i="15"/>
  <c r="K200"/>
  <c r="H191"/>
  <c r="I162"/>
  <c r="O89" i="12"/>
  <c r="K173" i="15"/>
  <c r="P77" i="8"/>
  <c r="Q77" s="1"/>
  <c r="Q59"/>
  <c r="P85"/>
  <c r="P27" i="6"/>
  <c r="P119" i="8" s="1"/>
  <c r="O84" i="12"/>
  <c r="E162" i="15"/>
  <c r="K168"/>
  <c r="P100" i="8"/>
  <c r="Q74"/>
  <c r="K170" i="15"/>
  <c r="G162"/>
  <c r="O86" i="12"/>
  <c r="K223" i="15"/>
  <c r="O210" i="8"/>
  <c r="C220" i="15"/>
  <c r="O98" i="12"/>
  <c r="P105" i="8"/>
  <c r="Q105" s="1"/>
  <c r="Q87"/>
  <c r="P22" i="11"/>
  <c r="P21"/>
  <c r="P20"/>
  <c r="Q47" i="12"/>
  <c r="Q49" i="7"/>
  <c r="P49"/>
  <c r="P47" i="12" s="1"/>
  <c r="P145" i="8" l="1"/>
  <c r="Q119"/>
  <c r="P72" i="7"/>
  <c r="P65" i="12" s="1"/>
  <c r="Q72" i="7"/>
  <c r="Q65" i="12"/>
  <c r="P75" i="11"/>
  <c r="Q72"/>
  <c r="P28"/>
  <c r="Q25"/>
  <c r="Q91" i="8"/>
  <c r="P34" i="6"/>
  <c r="P122" i="8"/>
  <c r="P38" i="11"/>
  <c r="P37"/>
  <c r="P36"/>
  <c r="Q50" i="12"/>
  <c r="Q52" i="7"/>
  <c r="P52"/>
  <c r="P50" i="12" s="1"/>
  <c r="O172" i="8"/>
  <c r="O73" i="6"/>
  <c r="O194" i="8"/>
  <c r="K225" i="15"/>
  <c r="O63" i="6"/>
  <c r="O48" i="5"/>
  <c r="Q64" i="11"/>
  <c r="O159" i="8"/>
  <c r="O164"/>
  <c r="K148" i="15"/>
  <c r="O71" i="6"/>
  <c r="K235" i="15"/>
  <c r="O180" i="8"/>
  <c r="O206"/>
  <c r="O56" i="5"/>
  <c r="Q129" i="8"/>
  <c r="P155"/>
  <c r="P80" i="7"/>
  <c r="P73" i="12" s="1"/>
  <c r="Q73"/>
  <c r="Q80" i="7"/>
  <c r="Q100" i="8"/>
  <c r="P131"/>
  <c r="P79" i="11"/>
  <c r="Q79" s="1"/>
  <c r="P78"/>
  <c r="Q78" s="1"/>
  <c r="P77"/>
  <c r="P103" s="1"/>
  <c r="Q103" s="1"/>
  <c r="Q60" i="7"/>
  <c r="Q58" i="12"/>
  <c r="P60" i="7"/>
  <c r="P58" i="12" s="1"/>
  <c r="Q130" i="8"/>
  <c r="P156"/>
  <c r="Q81" i="7"/>
  <c r="Q74" i="12"/>
  <c r="P81" i="7"/>
  <c r="P74" i="12" s="1"/>
  <c r="P69" i="8"/>
  <c r="Q28" i="6"/>
  <c r="Q69" i="8"/>
  <c r="O176"/>
  <c r="O67" i="6"/>
  <c r="O200" i="8"/>
  <c r="K230" i="15"/>
  <c r="O52" i="5"/>
  <c r="O107" i="11"/>
  <c r="O111"/>
  <c r="P54"/>
  <c r="Q51"/>
  <c r="P83"/>
  <c r="Q83" s="1"/>
  <c r="Q63"/>
  <c r="P46" i="6"/>
  <c r="Q128" i="8"/>
  <c r="P154"/>
  <c r="Q79" i="7"/>
  <c r="P79"/>
  <c r="P72" i="12" s="1"/>
  <c r="Q72"/>
  <c r="B191" i="15"/>
  <c r="K193"/>
  <c r="P125" i="8"/>
  <c r="P137" s="1"/>
  <c r="Q137" s="1"/>
  <c r="P23" i="11"/>
  <c r="Q20"/>
  <c r="K194" i="15"/>
  <c r="C191"/>
  <c r="Q27" i="6"/>
  <c r="P63" i="8"/>
  <c r="P30" i="6"/>
  <c r="Q63" i="8"/>
  <c r="Q93"/>
  <c r="P124"/>
  <c r="P48" i="11"/>
  <c r="Q48" s="1"/>
  <c r="P47"/>
  <c r="Q47" s="1"/>
  <c r="P46"/>
  <c r="Q52" i="12"/>
  <c r="Q54" i="7"/>
  <c r="P54"/>
  <c r="P52" i="12" s="1"/>
  <c r="P100" i="11"/>
  <c r="Q100" s="1"/>
  <c r="Q22"/>
  <c r="P104"/>
  <c r="Q104" s="1"/>
  <c r="Q26"/>
  <c r="P123" i="8"/>
  <c r="Q92"/>
  <c r="P43" i="11"/>
  <c r="Q43" s="1"/>
  <c r="P42"/>
  <c r="Q42" s="1"/>
  <c r="P41"/>
  <c r="Q53" i="7"/>
  <c r="Q51" i="12"/>
  <c r="P53" i="7"/>
  <c r="P51" i="12" s="1"/>
  <c r="P65" i="11"/>
  <c r="P82"/>
  <c r="Q82" s="1"/>
  <c r="Q62"/>
  <c r="K202" i="15"/>
  <c r="I191"/>
  <c r="P118" i="8"/>
  <c r="P35" i="6"/>
  <c r="P99" i="11"/>
  <c r="Q99" s="1"/>
  <c r="Q21"/>
  <c r="Q85" i="8"/>
  <c r="P33" i="6"/>
  <c r="P116" i="8"/>
  <c r="P103"/>
  <c r="Q103" s="1"/>
  <c r="P11" i="11"/>
  <c r="P12"/>
  <c r="P10"/>
  <c r="Q47" i="7"/>
  <c r="Q45" i="12"/>
  <c r="P47" i="7"/>
  <c r="P45" i="12" s="1"/>
  <c r="P104" i="8"/>
  <c r="Q104" s="1"/>
  <c r="P117"/>
  <c r="Q86"/>
  <c r="P17" i="11"/>
  <c r="P16"/>
  <c r="P15"/>
  <c r="Q48" i="7"/>
  <c r="Q46" i="12"/>
  <c r="P48" i="7"/>
  <c r="P46" i="12" s="1"/>
  <c r="P105" i="11"/>
  <c r="Q105" s="1"/>
  <c r="Q27"/>
  <c r="E191" i="15"/>
  <c r="K197"/>
  <c r="A191"/>
  <c r="K180"/>
  <c r="P70" i="11"/>
  <c r="Q67"/>
  <c r="P106" i="8"/>
  <c r="Q106" s="1"/>
  <c r="P150" l="1"/>
  <c r="Q124"/>
  <c r="Q69" i="12"/>
  <c r="Q76" i="7"/>
  <c r="P76"/>
  <c r="P69" i="12" s="1"/>
  <c r="O75" i="6"/>
  <c r="O174" i="8"/>
  <c r="P39" i="11"/>
  <c r="P56"/>
  <c r="Q56" s="1"/>
  <c r="Q36"/>
  <c r="Q95" i="8"/>
  <c r="P95"/>
  <c r="Q34" i="6"/>
  <c r="Q26" i="5"/>
  <c r="P26"/>
  <c r="P143" i="8"/>
  <c r="Q117"/>
  <c r="P135"/>
  <c r="Q135" s="1"/>
  <c r="Q70" i="7"/>
  <c r="Q63" i="12"/>
  <c r="P70" i="7"/>
  <c r="P63" i="12" s="1"/>
  <c r="Q118" i="8"/>
  <c r="P144"/>
  <c r="P136"/>
  <c r="Q136" s="1"/>
  <c r="Q71" i="7"/>
  <c r="P71"/>
  <c r="P64" i="12" s="1"/>
  <c r="Q64"/>
  <c r="P89" i="11"/>
  <c r="Q89" s="1"/>
  <c r="P31"/>
  <c r="Q11"/>
  <c r="Q76" i="8"/>
  <c r="Q81"/>
  <c r="P81"/>
  <c r="P76"/>
  <c r="Q30" i="6"/>
  <c r="Q125" i="8"/>
  <c r="P151"/>
  <c r="P77" i="7"/>
  <c r="P70" i="12" s="1"/>
  <c r="Q77" i="7"/>
  <c r="Q70" i="12"/>
  <c r="Q132" i="8"/>
  <c r="Q46" i="6"/>
  <c r="P132" i="8"/>
  <c r="Q36" i="5"/>
  <c r="P36"/>
  <c r="P199" i="8"/>
  <c r="Q54" i="11"/>
  <c r="K196" i="15"/>
  <c r="O50" i="5"/>
  <c r="O107" i="7"/>
  <c r="O184" i="8"/>
  <c r="K236" i="15"/>
  <c r="O212" i="8"/>
  <c r="O207"/>
  <c r="P45" i="6"/>
  <c r="Q122" i="8"/>
  <c r="P148"/>
  <c r="P74" i="7"/>
  <c r="P67" i="12" s="1"/>
  <c r="Q74" i="7"/>
  <c r="Q67" i="12"/>
  <c r="P193" i="8"/>
  <c r="Q28" i="11"/>
  <c r="P89" i="7"/>
  <c r="L136" i="15"/>
  <c r="D133"/>
  <c r="Q145" i="8"/>
  <c r="Q89" i="7"/>
  <c r="Q82" i="12"/>
  <c r="P203" i="8"/>
  <c r="Q70" i="11"/>
  <c r="P95"/>
  <c r="Q95" s="1"/>
  <c r="Q17"/>
  <c r="P32"/>
  <c r="P90"/>
  <c r="Q90" s="1"/>
  <c r="Q12"/>
  <c r="P89" i="8"/>
  <c r="Q89"/>
  <c r="Q33" i="6"/>
  <c r="P36"/>
  <c r="Q25" i="5"/>
  <c r="P25"/>
  <c r="P101" i="8"/>
  <c r="Q35" i="6"/>
  <c r="Q101" i="8"/>
  <c r="Q27" i="5"/>
  <c r="P27"/>
  <c r="P192" i="8"/>
  <c r="Q23" i="11"/>
  <c r="O54" i="5"/>
  <c r="O111" i="7"/>
  <c r="K201" i="15"/>
  <c r="P80" i="11"/>
  <c r="Q77"/>
  <c r="J133" i="15"/>
  <c r="P97" i="7"/>
  <c r="L144" i="15"/>
  <c r="Q90" i="12"/>
  <c r="Q97" i="7"/>
  <c r="Q155" i="8"/>
  <c r="P58" i="11"/>
  <c r="Q58" s="1"/>
  <c r="Q38"/>
  <c r="P204" i="8"/>
  <c r="Q75" i="11"/>
  <c r="P93"/>
  <c r="Q93" s="1"/>
  <c r="P18"/>
  <c r="Q15"/>
  <c r="P94"/>
  <c r="Q94" s="1"/>
  <c r="Q16"/>
  <c r="P30"/>
  <c r="P13"/>
  <c r="P88"/>
  <c r="Q88" s="1"/>
  <c r="Q10"/>
  <c r="P134" i="8"/>
  <c r="Q134" s="1"/>
  <c r="P44" i="6"/>
  <c r="P142" i="8"/>
  <c r="Q116"/>
  <c r="P69" i="7"/>
  <c r="P62" i="12" s="1"/>
  <c r="Q62"/>
  <c r="Q69" i="7"/>
  <c r="P81" i="11"/>
  <c r="P202" i="8"/>
  <c r="Q65" i="11"/>
  <c r="P44"/>
  <c r="Q41"/>
  <c r="Q123" i="8"/>
  <c r="P149"/>
  <c r="P75" i="7"/>
  <c r="P68" i="12" s="1"/>
  <c r="Q75" i="7"/>
  <c r="Q68" i="12"/>
  <c r="P49" i="11"/>
  <c r="Q46"/>
  <c r="I133" i="15"/>
  <c r="L143"/>
  <c r="P96" i="7"/>
  <c r="Q154" i="8"/>
  <c r="Q89" i="12"/>
  <c r="Q96" i="7"/>
  <c r="O178" i="8"/>
  <c r="K133" i="15"/>
  <c r="P98" i="7"/>
  <c r="L145" i="15"/>
  <c r="Q98" i="7"/>
  <c r="Q91" i="12"/>
  <c r="Q156" i="8"/>
  <c r="P157"/>
  <c r="P52" i="6" s="1"/>
  <c r="Q131" i="8"/>
  <c r="P82" i="7"/>
  <c r="P75" i="12" s="1"/>
  <c r="Q82" i="7"/>
  <c r="Q75" i="12"/>
  <c r="O115" i="7"/>
  <c r="O58" i="5"/>
  <c r="K206" i="15"/>
  <c r="O182" i="8"/>
  <c r="P57" i="11"/>
  <c r="Q57" s="1"/>
  <c r="Q37"/>
  <c r="P98"/>
  <c r="Q98" s="1"/>
  <c r="P84"/>
  <c r="Q84" s="1"/>
  <c r="P41" i="5" l="1"/>
  <c r="L177" i="15" s="1"/>
  <c r="P158" i="8"/>
  <c r="L147" i="15"/>
  <c r="Q41" i="5"/>
  <c r="Q158" i="8"/>
  <c r="Q52" i="6"/>
  <c r="P85" i="11"/>
  <c r="Q81"/>
  <c r="Q85"/>
  <c r="P205" i="8"/>
  <c r="Q80" i="11"/>
  <c r="P110"/>
  <c r="Q110" s="1"/>
  <c r="Q32"/>
  <c r="J221" i="15"/>
  <c r="L232"/>
  <c r="P107" i="12"/>
  <c r="Q203" i="8"/>
  <c r="Q107" i="12"/>
  <c r="Q45" i="6"/>
  <c r="P126" i="8"/>
  <c r="Q126"/>
  <c r="Q35" i="5"/>
  <c r="P35"/>
  <c r="P88" i="7"/>
  <c r="C133" i="15"/>
  <c r="L135"/>
  <c r="P162" i="8"/>
  <c r="Q162" s="1"/>
  <c r="Q88" i="7"/>
  <c r="Q144" i="8"/>
  <c r="Q81" i="12"/>
  <c r="G133" i="15"/>
  <c r="P93" i="7"/>
  <c r="L140" i="15"/>
  <c r="Q150" i="8"/>
  <c r="Q93" i="7"/>
  <c r="Q86" i="12"/>
  <c r="P163" i="8"/>
  <c r="Q163" s="1"/>
  <c r="I221" i="15"/>
  <c r="L231"/>
  <c r="P106" i="12"/>
  <c r="Q202" i="8"/>
  <c r="Q106" i="12"/>
  <c r="P108" i="11"/>
  <c r="Q108" s="1"/>
  <c r="Q30"/>
  <c r="P96"/>
  <c r="Q96" s="1"/>
  <c r="P191" i="8"/>
  <c r="Q18" i="11"/>
  <c r="O113" i="7"/>
  <c r="D163" i="15"/>
  <c r="L166"/>
  <c r="P82" i="12"/>
  <c r="P87" i="7"/>
  <c r="B133" i="15"/>
  <c r="L134"/>
  <c r="P161" i="8"/>
  <c r="Q161" s="1"/>
  <c r="Q87" i="7"/>
  <c r="Q143" i="8"/>
  <c r="Q80" i="12"/>
  <c r="P196" i="8"/>
  <c r="P55" i="11"/>
  <c r="Q39"/>
  <c r="O186" i="8"/>
  <c r="L133" i="15"/>
  <c r="L146"/>
  <c r="P99" i="7"/>
  <c r="Q157" i="8"/>
  <c r="Q92" i="12"/>
  <c r="Q99" i="7"/>
  <c r="O117"/>
  <c r="P198" i="8"/>
  <c r="Q49" i="11"/>
  <c r="P120" i="8"/>
  <c r="Q120"/>
  <c r="Q44" i="6"/>
  <c r="P47"/>
  <c r="P34" i="5"/>
  <c r="Q34"/>
  <c r="L223" i="15"/>
  <c r="C221"/>
  <c r="P98" i="12"/>
  <c r="Q98"/>
  <c r="Q192" i="8"/>
  <c r="Q36" i="6"/>
  <c r="Q107" i="8"/>
  <c r="P102"/>
  <c r="Q102"/>
  <c r="P107"/>
  <c r="P211"/>
  <c r="Q211" s="1"/>
  <c r="L224" i="15"/>
  <c r="D221"/>
  <c r="P99" i="12"/>
  <c r="Q99"/>
  <c r="Q193" i="8"/>
  <c r="L138" i="15"/>
  <c r="E133"/>
  <c r="P51" i="6"/>
  <c r="P91" i="7"/>
  <c r="Q91"/>
  <c r="Q84" i="12"/>
  <c r="Q148" i="8"/>
  <c r="O109" i="7"/>
  <c r="L141" i="15"/>
  <c r="H133"/>
  <c r="P94" i="7"/>
  <c r="Q94"/>
  <c r="Q151" i="8"/>
  <c r="Q87" i="12"/>
  <c r="P109" i="11"/>
  <c r="Q109" s="1"/>
  <c r="Q31"/>
  <c r="L139" i="15"/>
  <c r="P92" i="7"/>
  <c r="F133" i="15"/>
  <c r="Q149" i="8"/>
  <c r="Q85" i="12"/>
  <c r="Q92" i="7"/>
  <c r="P29" i="11"/>
  <c r="P190" i="8"/>
  <c r="P91" i="11"/>
  <c r="Q91" s="1"/>
  <c r="Q13"/>
  <c r="K221" i="15"/>
  <c r="L233"/>
  <c r="P108" i="12"/>
  <c r="Q108"/>
  <c r="Q204" i="8"/>
  <c r="K163" i="15"/>
  <c r="P91" i="12"/>
  <c r="L175" i="15"/>
  <c r="L173"/>
  <c r="P89" i="12"/>
  <c r="I163" i="15"/>
  <c r="P197" i="8"/>
  <c r="Q44" i="11"/>
  <c r="P86" i="7"/>
  <c r="A133" i="15"/>
  <c r="P50" i="6"/>
  <c r="L121" i="15"/>
  <c r="P160" i="8"/>
  <c r="Q160" s="1"/>
  <c r="Q142"/>
  <c r="Q79" i="12"/>
  <c r="Q86" i="7"/>
  <c r="L174" i="15"/>
  <c r="P90" i="12"/>
  <c r="J163" i="15"/>
  <c r="H221"/>
  <c r="L229"/>
  <c r="P104" i="12"/>
  <c r="Q199" i="8"/>
  <c r="Q104" i="12"/>
  <c r="P101" i="11"/>
  <c r="Q101" s="1"/>
  <c r="P106"/>
  <c r="Q106" s="1"/>
  <c r="H192" i="15" l="1"/>
  <c r="L200"/>
  <c r="K192"/>
  <c r="L204"/>
  <c r="P40" i="5"/>
  <c r="L172" i="15" s="1"/>
  <c r="L142"/>
  <c r="P152" i="8"/>
  <c r="Q51" i="6"/>
  <c r="Q152" i="8"/>
  <c r="Q40" i="5"/>
  <c r="P39"/>
  <c r="L167" i="15" s="1"/>
  <c r="L137"/>
  <c r="P146" i="8"/>
  <c r="P53" i="6"/>
  <c r="Q50"/>
  <c r="Q146" i="8"/>
  <c r="Q39" i="5"/>
  <c r="F221" i="15"/>
  <c r="L227"/>
  <c r="P102" i="12"/>
  <c r="Q102"/>
  <c r="Q197" i="8"/>
  <c r="L169" i="15"/>
  <c r="P85" i="12"/>
  <c r="F163" i="15"/>
  <c r="L168"/>
  <c r="E163"/>
  <c r="P84" i="12"/>
  <c r="G221" i="15"/>
  <c r="L228"/>
  <c r="P103" i="12"/>
  <c r="Q198" i="8"/>
  <c r="Q103" i="12"/>
  <c r="L202" i="15"/>
  <c r="I192"/>
  <c r="P92" i="12"/>
  <c r="L163" i="15"/>
  <c r="L176"/>
  <c r="L221"/>
  <c r="L234"/>
  <c r="P109" i="12"/>
  <c r="Q109"/>
  <c r="Q205" i="8"/>
  <c r="P33" i="11"/>
  <c r="P86"/>
  <c r="Q29"/>
  <c r="Q33"/>
  <c r="P87" i="12"/>
  <c r="L171" i="15"/>
  <c r="H163"/>
  <c r="P133" i="8"/>
  <c r="P138"/>
  <c r="Q47" i="6"/>
  <c r="Q138" i="8"/>
  <c r="Q133"/>
  <c r="L226" i="15"/>
  <c r="P65" i="6"/>
  <c r="E221" i="15"/>
  <c r="P101" i="12"/>
  <c r="Q101"/>
  <c r="Q196" i="8"/>
  <c r="A163" i="15"/>
  <c r="P79" i="12"/>
  <c r="L151" i="15"/>
  <c r="P208" i="8"/>
  <c r="Q208" s="1"/>
  <c r="P61" i="6"/>
  <c r="A221" i="15"/>
  <c r="L209"/>
  <c r="P96" i="12"/>
  <c r="Q190" i="8"/>
  <c r="Q96" i="12"/>
  <c r="D192" i="15"/>
  <c r="L195"/>
  <c r="P59" i="11"/>
  <c r="Q55"/>
  <c r="Q59"/>
  <c r="L164" i="15"/>
  <c r="B163"/>
  <c r="P80" i="12"/>
  <c r="L222" i="15"/>
  <c r="B221"/>
  <c r="P209" i="8"/>
  <c r="Q209" s="1"/>
  <c r="P97" i="12"/>
  <c r="Q97"/>
  <c r="Q191" i="8"/>
  <c r="P210"/>
  <c r="Q210" s="1"/>
  <c r="P69" i="6"/>
  <c r="C192" i="15"/>
  <c r="L194"/>
  <c r="G163"/>
  <c r="P86" i="12"/>
  <c r="L170" i="15"/>
  <c r="L165"/>
  <c r="P81" i="12"/>
  <c r="C163" i="15"/>
  <c r="L203"/>
  <c r="J192"/>
  <c r="L180" l="1"/>
  <c r="A192"/>
  <c r="P200" i="8"/>
  <c r="P67" i="6"/>
  <c r="P176" i="8"/>
  <c r="L230" i="15"/>
  <c r="P52" i="5"/>
  <c r="Q200" i="8"/>
  <c r="Q111" i="7"/>
  <c r="Q65" i="6"/>
  <c r="Q176" i="8"/>
  <c r="Q52" i="5"/>
  <c r="P111" i="11"/>
  <c r="P107"/>
  <c r="Q111"/>
  <c r="Q86"/>
  <c r="Q107"/>
  <c r="L192" i="15"/>
  <c r="L205"/>
  <c r="L148"/>
  <c r="P159" i="8"/>
  <c r="P164"/>
  <c r="Q53" i="6"/>
  <c r="Q164" i="8"/>
  <c r="Q159"/>
  <c r="L199" i="15"/>
  <c r="G192"/>
  <c r="P73" i="6"/>
  <c r="L225" i="15"/>
  <c r="P172" i="8"/>
  <c r="P63" i="6"/>
  <c r="P194" i="8"/>
  <c r="P48" i="5"/>
  <c r="Q172" i="8"/>
  <c r="Q61" i="6"/>
  <c r="Q107" i="7"/>
  <c r="Q194" i="8"/>
  <c r="Q48" i="5"/>
  <c r="L235" i="15"/>
  <c r="P206" i="8"/>
  <c r="P71" i="6"/>
  <c r="P180" i="8"/>
  <c r="P56" i="5"/>
  <c r="Q115" i="7"/>
  <c r="Q206" i="8"/>
  <c r="Q56" i="5"/>
  <c r="Q69" i="6"/>
  <c r="Q180" i="8"/>
  <c r="L193" i="15"/>
  <c r="B192"/>
  <c r="L197"/>
  <c r="E192"/>
  <c r="L198"/>
  <c r="F192"/>
  <c r="P182" i="8" l="1"/>
  <c r="Q71" i="6"/>
  <c r="Q182" i="8"/>
  <c r="P107" i="7"/>
  <c r="P50" i="5"/>
  <c r="L196" i="15"/>
  <c r="L206"/>
  <c r="P58" i="5"/>
  <c r="P115" i="7"/>
  <c r="P174" i="8"/>
  <c r="P75" i="6"/>
  <c r="Q174" i="8"/>
  <c r="Q63" i="6"/>
  <c r="L201" i="15"/>
  <c r="P111" i="7"/>
  <c r="P54" i="5"/>
  <c r="P212" i="8"/>
  <c r="L236" i="15"/>
  <c r="P207" i="8"/>
  <c r="P184"/>
  <c r="Q184"/>
  <c r="Q207"/>
  <c r="Q212"/>
  <c r="Q73" i="6"/>
  <c r="P178" i="8"/>
  <c r="Q178"/>
  <c r="Q67" i="6"/>
  <c r="P109" i="7" l="1"/>
  <c r="Q109"/>
  <c r="Q50" i="5"/>
  <c r="P186" i="8"/>
  <c r="Q75" i="6"/>
  <c r="Q186" i="8"/>
  <c r="P113" i="7"/>
  <c r="Q54" i="5"/>
  <c r="Q113" i="7"/>
  <c r="P117"/>
  <c r="Q117"/>
  <c r="Q58" i="5"/>
</calcChain>
</file>

<file path=xl/comments1.xml><?xml version="1.0" encoding="utf-8"?>
<comments xmlns="http://schemas.openxmlformats.org/spreadsheetml/2006/main">
  <authors>
    <author>VISTA$</author>
  </authors>
  <commentList>
    <comment ref="A8" authorId="0">
      <text>
        <r>
          <rPr>
            <b/>
            <sz val="8"/>
            <rFont val="Arial"/>
            <family val="2"/>
          </rPr>
          <t>(variable Company_Name)</t>
        </r>
      </text>
    </comment>
    <comment ref="A10" authorId="0">
      <text>
        <r>
          <rPr>
            <b/>
            <sz val="8"/>
            <rFont val="Arial"/>
            <family val="2"/>
          </rPr>
          <t>(variable Project_Name)</t>
        </r>
      </text>
    </comment>
    <comment ref="A12" authorId="0">
      <text>
        <r>
          <rPr>
            <b/>
            <sz val="8"/>
            <rFont val="Arial"/>
            <family val="2"/>
          </rPr>
          <t>Specifies which scenario to use in the model.
Affects assumptions for processing costs per unit,
transition probabilities, and yield rates.
(variable Scenario)</t>
        </r>
      </text>
    </comment>
    <comment ref="A18" authorId="0">
      <text>
        <r>
          <rPr>
            <b/>
            <sz val="8"/>
            <rFont val="Arial"/>
            <family val="2"/>
          </rPr>
          <t>Percent of good units output from stage A that
goes to stage B for the next time period, for all
pairs of processes A and B, by time period, for
scenario 1
(variable Transition_pct_Sc1X)</t>
        </r>
      </text>
    </comment>
    <comment ref="A25" authorId="0">
      <text>
        <r>
          <rPr>
            <b/>
            <sz val="8"/>
            <rFont val="Arial"/>
            <family val="2"/>
          </rPr>
          <t>Pecentage of input units that exit as good units
for each processing stage, by time period, for
scenario 1
(variable Process_Yield_pct_Sc1X)</t>
        </r>
      </text>
    </comment>
    <comment ref="A34" authorId="0">
      <text>
        <r>
          <rPr>
            <b/>
            <sz val="8"/>
            <rFont val="Arial"/>
            <family val="2"/>
          </rPr>
          <t>Target finished goods inventory for each stage,
expressed as number of periods of sales, by time
period
(variable FG_Inven_Targ_Periods)</t>
        </r>
      </text>
    </comment>
    <comment ref="A37" authorId="0">
      <text>
        <r>
          <rPr>
            <b/>
            <sz val="8"/>
            <rFont val="Arial"/>
            <family val="2"/>
          </rPr>
          <t>WIP Units purchased externally as input to each
stage, by time period
(variable Units_Purchd_In)</t>
        </r>
      </text>
    </comment>
    <comment ref="A43" authorId="0">
      <text>
        <r>
          <rPr>
            <b/>
            <sz val="8"/>
            <rFont val="Arial"/>
            <family val="2"/>
          </rPr>
          <t>Number of processing stations at each processing
stage, by time period
(variable Stations)</t>
        </r>
      </text>
    </comment>
    <comment ref="A49" authorId="0">
      <text>
        <r>
          <rPr>
            <b/>
            <sz val="8"/>
            <rFont val="Arial"/>
            <family val="2"/>
          </rPr>
          <t>Units processing capacity for each stage per
station per time period
(variable Station_Capacity)</t>
        </r>
      </text>
    </comment>
    <comment ref="A60" authorId="0">
      <text>
        <r>
          <rPr>
            <b/>
            <sz val="8"/>
            <rFont val="Arial"/>
            <family val="2"/>
          </rPr>
          <t>Processing cost per unit for units processed at
each stage, segmented by cost factors (material,
labor, fixed expense, overhead), by time period,
for scenario 1
(variable Proc_Cost_per_U_Sc1X)</t>
        </r>
      </text>
    </comment>
    <comment ref="A86" authorId="0">
      <text>
        <r>
          <rPr>
            <b/>
            <sz val="8"/>
            <rFont val="Arial"/>
            <family val="2"/>
          </rPr>
          <t>Cost per unit of purchased input units entered
into each state, by time period
(variable Cost_per_U_Purchd_In)</t>
        </r>
      </text>
    </comment>
    <comment ref="A91" authorId="0">
      <text>
        <r>
          <rPr>
            <b/>
            <sz val="8"/>
            <rFont val="Arial"/>
            <family val="2"/>
          </rPr>
          <t>Salvage value per unit of units scrapped at each
stage, by time period
(variable Scrap_Salvage_Value_per_U)</t>
        </r>
      </text>
    </comment>
    <comment ref="A96" authorId="0">
      <text>
        <r>
          <rPr>
            <b/>
            <sz val="8"/>
            <rFont val="Arial"/>
            <family val="2"/>
          </rPr>
          <t>Fixed expense per processing station, for each
stage, per time period
(variable Fixed_Exp_per_Station)</t>
        </r>
      </text>
    </comment>
    <comment ref="A102" authorId="0">
      <text>
        <r>
          <rPr>
            <b/>
            <sz val="8"/>
            <rFont val="Arial"/>
            <family val="2"/>
          </rPr>
          <t>Overhead rate on labor expense, by process stage,
by time period
(variable Labor_Overhead_pct)</t>
        </r>
      </text>
    </comment>
  </commentList>
</comments>
</file>

<file path=xl/comments10.xml><?xml version="1.0" encoding="utf-8"?>
<comments xmlns="http://schemas.openxmlformats.org/spreadsheetml/2006/main">
  <authors>
    <author>VISTA$</author>
  </authors>
  <commentList>
    <comment ref="A8" authorId="0">
      <text>
        <r>
          <rPr>
            <b/>
            <sz val="8"/>
            <rFont val="Arial"/>
            <family val="2"/>
          </rPr>
          <t>Good units output from each processing stage, by
time period. Used only for plotting.
(variable Units_Out_Plot)</t>
        </r>
      </text>
    </comment>
  </commentList>
</comments>
</file>

<file path=xl/comments11.xml><?xml version="1.0" encoding="utf-8"?>
<comments xmlns="http://schemas.openxmlformats.org/spreadsheetml/2006/main">
  <authors>
    <author>VISTA$</author>
  </authors>
  <commentList>
    <comment ref="A6" authorId="0">
      <text>
        <r>
          <rPr>
            <b/>
            <sz val="8"/>
            <rFont val="Arial"/>
            <family val="2"/>
          </rPr>
          <t>An "identify matrix" that switches index
variables, enabling matrix multiplication of
2-index variables using function matmult. Used in
definitions of variable Units_Out and Units_Scrap.</t>
        </r>
      </text>
    </comment>
    <comment ref="A11" authorId="0">
      <text>
        <r>
          <rPr>
            <b/>
            <sz val="8"/>
            <rFont val="Arial"/>
            <family val="2"/>
          </rPr>
          <t>Salvage value per unit of units scrapped at each
stage, by time period
(variable Scrap_Salvage_Value_per_U)</t>
        </r>
      </text>
    </comment>
    <comment ref="A16" authorId="0">
      <text>
        <r>
          <rPr>
            <b/>
            <sz val="8"/>
            <rFont val="Arial"/>
            <family val="2"/>
          </rPr>
          <t>Processing cost per unit at each stage, segmented
by cost factors (material, labor, fixed expense,
overhead), by time period
(variable Proc_Cost_per_U_Sc)</t>
        </r>
      </text>
    </comment>
    <comment ref="A42" authorId="0">
      <text>
        <r>
          <rPr>
            <b/>
            <sz val="8"/>
            <rFont val="Arial"/>
            <family val="2"/>
          </rPr>
          <t>Value per unit of work in process inventory that
enters each processing stage, segmented by cost
factor (material, labor, fixed expense, overhead)
by time period
(variable WIP_per_U_In)</t>
        </r>
      </text>
    </comment>
    <comment ref="A59" authorId="0">
      <text>
        <r>
          <rPr>
            <b/>
            <sz val="8"/>
            <rFont val="Arial"/>
            <family val="2"/>
          </rPr>
          <t>Value per unit of work in process inventory that
exits each processing stage as good units,
segmented by cost factor (material, labor, fixed
expense, overhead) by time period
(variable WIP_per_U_Out)</t>
        </r>
      </text>
    </comment>
    <comment ref="A76" authorId="0">
      <text>
        <r>
          <rPr>
            <b/>
            <sz val="8"/>
            <rFont val="Arial"/>
            <family val="2"/>
          </rPr>
          <t>Cost per unit of units sold as finished goods as
output of each stage, segmented by cost factor
(material, labor, fixed expense, overhead), by 
time period
(variable COGS_per_U)</t>
        </r>
      </text>
    </comment>
    <comment ref="A93" authorId="0">
      <text>
        <r>
          <rPr>
            <b/>
            <sz val="8"/>
            <rFont val="Arial"/>
            <family val="2"/>
          </rPr>
          <t>Cost per unit imputed to scrapped units at each
stage, segmented by cost factor (material, labor,
fixed expense, overhead) by time period
(variable Scrap_Cost_per_U)</t>
        </r>
      </text>
    </comment>
  </commentList>
</comments>
</file>

<file path=xl/comments2.xml><?xml version="1.0" encoding="utf-8"?>
<comments xmlns="http://schemas.openxmlformats.org/spreadsheetml/2006/main">
  <authors>
    <author>VISTA$</author>
  </authors>
  <commentList>
    <comment ref="A9" authorId="0">
      <text>
        <r>
          <rPr>
            <b/>
            <sz val="8"/>
            <rFont val="Arial"/>
            <family val="2"/>
          </rPr>
          <t>Percent of good units output from stage A that
goes to stage B for the next time period, for all
pairs of processes A and B, by time period
(variable Transition_pct)</t>
        </r>
      </text>
    </comment>
    <comment ref="A20" authorId="0">
      <text>
        <r>
          <rPr>
            <b/>
            <sz val="8"/>
            <rFont val="Arial"/>
            <family val="2"/>
          </rPr>
          <t>Pecentage of input units that exit as good units
for each processing stage, by time period
(variable Process_Yield_pct)</t>
        </r>
      </text>
    </comment>
    <comment ref="A25" authorId="0">
      <text>
        <r>
          <rPr>
            <b/>
            <sz val="8"/>
            <rFont val="Arial"/>
            <family val="2"/>
          </rPr>
          <t>Percentage of units input that become scrap at
each stage, by time period
(variable Scrap_pct)</t>
        </r>
      </text>
    </comment>
  </commentList>
</comments>
</file>

<file path=xl/comments3.xml><?xml version="1.0" encoding="utf-8"?>
<comments xmlns="http://schemas.openxmlformats.org/spreadsheetml/2006/main">
  <authors>
    <author>VISTA$</author>
  </authors>
  <commentList>
    <comment ref="A9" authorId="0">
      <text>
        <r>
          <rPr>
            <b/>
            <sz val="8"/>
            <rFont val="Arial"/>
            <family val="2"/>
          </rPr>
          <t>Good units output from each processing stage, by
time period.
(variable Units_Out)</t>
        </r>
      </text>
    </comment>
    <comment ref="A20" authorId="0">
      <text>
        <r>
          <rPr>
            <b/>
            <sz val="8"/>
            <rFont val="Arial"/>
            <family val="2"/>
          </rPr>
          <t>WIP Units purchased externally as input to each
stage, by time period
(variable Units_Purchd_In)</t>
        </r>
      </text>
    </comment>
    <comment ref="A26" authorId="0">
      <text>
        <r>
          <rPr>
            <b/>
            <sz val="8"/>
            <rFont val="Arial"/>
            <family val="2"/>
          </rPr>
          <t>Good units available to enter each processing
stage, by time period
(variable Units_Avail_In)</t>
        </r>
      </text>
    </comment>
    <comment ref="A32" authorId="0">
      <text>
        <r>
          <rPr>
            <b/>
            <sz val="8"/>
            <rFont val="Arial"/>
            <family val="2"/>
          </rPr>
          <t>Good units input to each processing stage, by time
period
(variable Units_In)</t>
        </r>
      </text>
    </comment>
    <comment ref="A43" authorId="0">
      <text>
        <r>
          <rPr>
            <b/>
            <sz val="8"/>
            <rFont val="Arial"/>
            <family val="2"/>
          </rPr>
          <t>Units scrapped during processing at each stage, by
time period
(variable Units_Scrap)</t>
        </r>
      </text>
    </comment>
    <comment ref="A49" authorId="0">
      <text>
        <r>
          <rPr>
            <b/>
            <sz val="8"/>
            <rFont val="Arial"/>
            <family val="2"/>
          </rPr>
          <t>Good units in buffer stock available to ente each
processign stage, by time period
(variable Units_Buffer_Stock)</t>
        </r>
      </text>
    </comment>
  </commentList>
</comments>
</file>

<file path=xl/comments4.xml><?xml version="1.0" encoding="utf-8"?>
<comments xmlns="http://schemas.openxmlformats.org/spreadsheetml/2006/main">
  <authors>
    <author>VISTA$</author>
  </authors>
  <commentList>
    <comment ref="A7" authorId="0">
      <text>
        <r>
          <rPr>
            <b/>
            <sz val="8"/>
            <rFont val="Arial"/>
            <family val="2"/>
          </rPr>
          <t>Percentage of processing capacity utilized for
each stage, by time period
(variable Capacity_Util_pct)</t>
        </r>
      </text>
    </comment>
    <comment ref="A17" authorId="0">
      <text>
        <r>
          <rPr>
            <b/>
            <sz val="8"/>
            <rFont val="Arial"/>
            <family val="2"/>
          </rPr>
          <t>Units processing capacity for each stage, per time
period 
(variable Units_Capacity)</t>
        </r>
      </text>
    </comment>
    <comment ref="A28" authorId="0">
      <text>
        <r>
          <rPr>
            <b/>
            <sz val="8"/>
            <rFont val="Arial"/>
            <family val="2"/>
          </rPr>
          <t>Units processing capacity for each stage per
station per time period
(variable Station_Capacity)</t>
        </r>
      </text>
    </comment>
    <comment ref="A34" authorId="0">
      <text>
        <r>
          <rPr>
            <b/>
            <sz val="8"/>
            <rFont val="Arial"/>
            <family val="2"/>
          </rPr>
          <t>Number of processing stations at each processing
stage, by time period
(variable Stations)</t>
        </r>
      </text>
    </comment>
  </commentList>
</comments>
</file>

<file path=xl/comments5.xml><?xml version="1.0" encoding="utf-8"?>
<comments xmlns="http://schemas.openxmlformats.org/spreadsheetml/2006/main">
  <authors>
    <author>VISTA$</author>
  </authors>
  <commentList>
    <comment ref="A9" authorId="0">
      <text>
        <r>
          <rPr>
            <b/>
            <sz val="8"/>
            <rFont val="Arial"/>
            <family val="2"/>
          </rPr>
          <t>Processing cost per unit at each stage, segmented
by cost factors (material, labor, fixed expense,
overhead) and by time period. Computed as (total
processing cost)/(toal units processed).
(variable Proc_Cost_per_U)</t>
        </r>
      </text>
    </comment>
    <comment ref="A19" authorId="0">
      <text>
        <r>
          <rPr>
            <b/>
            <sz val="8"/>
            <rFont val="Arial"/>
            <family val="2"/>
          </rPr>
          <t>Cost per unit of purchased input units entered
into each state, by time period
(variable Cost_per_U_Purchd_In)</t>
        </r>
      </text>
    </comment>
    <comment ref="A24" authorId="0">
      <text>
        <r>
          <rPr>
            <b/>
            <sz val="8"/>
            <rFont val="Arial"/>
            <family val="2"/>
          </rPr>
          <t>Value per unit of work in process inventory that
enters each processing stage, segmented by cost
factor (material, labor, fixed expense, overhead)
by time period
(variable WIP_per_U_In)</t>
        </r>
      </text>
    </comment>
    <comment ref="A33" authorId="0">
      <text>
        <r>
          <rPr>
            <b/>
            <sz val="8"/>
            <rFont val="Arial"/>
            <family val="2"/>
          </rPr>
          <t>Value per unit of work in process inventory that
exits each processing stage as good units,
segmented by cost factor (material, labor, fixed
expense, overhead) by time period
(variable WIP_per_U_Out)</t>
        </r>
      </text>
    </comment>
    <comment ref="A38" authorId="0">
      <text>
        <r>
          <rPr>
            <b/>
            <sz val="8"/>
            <rFont val="Arial"/>
            <family val="2"/>
          </rPr>
          <t>Cost per unit of units sold as finished goods as
output of each stage, segmented by cost factor
(material, labor, fixed expense, overhead), by 
time period
(variable COGS_per_U)</t>
        </r>
      </text>
    </comment>
  </commentList>
</comments>
</file>

<file path=xl/comments6.xml><?xml version="1.0" encoding="utf-8"?>
<comments xmlns="http://schemas.openxmlformats.org/spreadsheetml/2006/main">
  <authors>
    <author>VISTA$</author>
  </authors>
  <commentList>
    <comment ref="A9" authorId="0">
      <text>
        <r>
          <rPr>
            <b/>
            <sz val="8"/>
            <rFont val="Arial"/>
            <family val="2"/>
          </rPr>
          <t>Processing cost at each stage, segmented by
process stage, by time period
(variable Process_Cost)</t>
        </r>
      </text>
    </comment>
    <comment ref="A20" authorId="0">
      <text>
        <r>
          <rPr>
            <b/>
            <sz val="8"/>
            <rFont val="Arial"/>
            <family val="2"/>
          </rPr>
          <t>Cost of purchased input units entered into each
state, segmented by cost factor (material, labor,
fixed expense, overhead) by time period
(variable Cost_Purchd_U_In)</t>
        </r>
      </text>
    </comment>
    <comment ref="A26" authorId="0">
      <text>
        <r>
          <rPr>
            <b/>
            <sz val="8"/>
            <rFont val="Arial"/>
            <family val="2"/>
          </rPr>
          <t>Value of work in process inventory available to
enter each processing stage, segmented by cost
factor (material, labor, fixed expense, overhead)
by time period
(variable WIP_Avail_In)</t>
        </r>
      </text>
    </comment>
    <comment ref="A32" authorId="0">
      <text>
        <r>
          <rPr>
            <b/>
            <sz val="8"/>
            <rFont val="Arial"/>
            <family val="2"/>
          </rPr>
          <t>Value of units of work in process inventory that
enter each processing stage, segmented by cost
factor (material, labor, fixed expense, overhead)
by time period
(variable WIP_In)</t>
        </r>
      </text>
    </comment>
    <comment ref="A43" authorId="0">
      <text>
        <r>
          <rPr>
            <b/>
            <sz val="8"/>
            <rFont val="Arial"/>
            <family val="2"/>
          </rPr>
          <t>Value of units of work in process inventory that
exit each processing stage as good units,
segmented by cost factor (material, labor, fixed
expense, overhead) by time period
(variable WIP_Out)</t>
        </r>
      </text>
    </comment>
    <comment ref="A49" authorId="0">
      <text>
        <r>
          <rPr>
            <b/>
            <sz val="8"/>
            <rFont val="Arial"/>
            <family val="2"/>
          </rPr>
          <t>Cost of units sold as finished goods from out put
of each stage, segmented by cost factor (material,
labor, fixed expense, overhead), by time period
(variable COGS)</t>
        </r>
      </text>
    </comment>
  </commentList>
</comments>
</file>

<file path=xl/comments7.xml><?xml version="1.0" encoding="utf-8"?>
<comments xmlns="http://schemas.openxmlformats.org/spreadsheetml/2006/main">
  <authors>
    <author>VISTA$</author>
  </authors>
  <commentList>
    <comment ref="A9" authorId="0">
      <text>
        <r>
          <rPr>
            <b/>
            <sz val="8"/>
            <rFont val="Arial"/>
            <family val="2"/>
          </rPr>
          <t>Processing cost per unit at each stage, segmented
by cost factors (material, labor, fixed expense,
overhead) and by time period. Computed as (total
processing cost)/(toal units processed).
(variable Proc_Cost_per_U)</t>
        </r>
      </text>
    </comment>
    <comment ref="A40" authorId="0">
      <text>
        <r>
          <rPr>
            <b/>
            <sz val="8"/>
            <rFont val="Arial"/>
            <family val="2"/>
          </rPr>
          <t>Cost per unit of purchased input units entered
into each state, by time period
(variable Cost_per_U_Purchd_In)</t>
        </r>
      </text>
    </comment>
    <comment ref="A45" authorId="0">
      <text>
        <r>
          <rPr>
            <b/>
            <sz val="8"/>
            <rFont val="Arial"/>
            <family val="2"/>
          </rPr>
          <t>Value per unit of work in process inventory that
enters each processing stage, segmented by cost
factor (material, labor, fixed expense, overhead)
by time period
(variable WIP_per_U_In)</t>
        </r>
      </text>
    </comment>
    <comment ref="A67" authorId="0">
      <text>
        <r>
          <rPr>
            <b/>
            <sz val="8"/>
            <rFont val="Arial"/>
            <family val="2"/>
          </rPr>
          <t>Value per unit of work in process inventory that
exits each processing stage as good units,
segmented by cost factor (material, labor, fixed
expense, overhead) by time period
(variable WIP_per_U_Out)</t>
        </r>
      </text>
    </comment>
    <comment ref="A84" authorId="0">
      <text>
        <r>
          <rPr>
            <b/>
            <sz val="8"/>
            <rFont val="Arial"/>
            <family val="2"/>
          </rPr>
          <t>Cost per unit of units sold as finished goods as
output of each stage, segmented by cost factor
(material, labor, fixed expense, overhead), by 
time period
(variable COGS_per_U)</t>
        </r>
      </text>
    </comment>
  </commentList>
</comments>
</file>

<file path=xl/comments8.xml><?xml version="1.0" encoding="utf-8"?>
<comments xmlns="http://schemas.openxmlformats.org/spreadsheetml/2006/main">
  <authors>
    <author>VISTA$</author>
  </authors>
  <commentList>
    <comment ref="A9" authorId="0">
      <text>
        <r>
          <rPr>
            <b/>
            <sz val="8"/>
            <rFont val="Arial"/>
            <family val="2"/>
          </rPr>
          <t>Processing cost at each stage, segmented by
process stage, by time period
(variable Process_Cost)</t>
        </r>
      </text>
    </comment>
    <comment ref="A40" authorId="0">
      <text>
        <r>
          <rPr>
            <b/>
            <sz val="8"/>
            <rFont val="Arial"/>
            <family val="2"/>
          </rPr>
          <t>Fixed expense for each stage, per time period
(variable Fixed_Expense)</t>
        </r>
      </text>
    </comment>
    <comment ref="A51" authorId="0">
      <text>
        <r>
          <rPr>
            <b/>
            <sz val="8"/>
            <rFont val="Arial"/>
            <family val="2"/>
          </rPr>
          <t>Cost of purchased input units entered into each
state, segmented by cost factor (material, labor,
fixed expense, overhead) by time period
(variable Cost_Purchd_U_In)</t>
        </r>
      </text>
    </comment>
    <comment ref="A57" authorId="0">
      <text>
        <r>
          <rPr>
            <b/>
            <sz val="8"/>
            <rFont val="Arial"/>
            <family val="2"/>
          </rPr>
          <t>Value of work in process inventory available to
enter each processing stage, segmented by cost
factor (material, labor, fixed expense, overhead)
by time period
(variable WIP_Avail_In)</t>
        </r>
      </text>
    </comment>
    <comment ref="A83" authorId="0">
      <text>
        <r>
          <rPr>
            <b/>
            <sz val="8"/>
            <rFont val="Arial"/>
            <family val="2"/>
          </rPr>
          <t>Value of units of work in process inventory that
enter each processing stage, segmented by cost
factor (material, labor, fixed expense, overhead)
by time period
(variable WIP_In)</t>
        </r>
      </text>
    </comment>
    <comment ref="A114" authorId="0">
      <text>
        <r>
          <rPr>
            <b/>
            <sz val="8"/>
            <rFont val="Arial"/>
            <family val="2"/>
          </rPr>
          <t>Value of units of work in process inventory that
exit each processing stage as good units,
segmented by cost factor (material, labor, fixed
expense, overhead) by time period
(variable WIP_Out)</t>
        </r>
      </text>
    </comment>
    <comment ref="A140" authorId="0">
      <text>
        <r>
          <rPr>
            <b/>
            <sz val="8"/>
            <rFont val="Arial"/>
            <family val="2"/>
          </rPr>
          <t>Cost of units sold as finished goods from out put
of each stage, segmented by cost factor (material,
labor, fixed expense, overhead), by time period
(variable COGS)</t>
        </r>
      </text>
    </comment>
    <comment ref="A188" authorId="0">
      <text>
        <r>
          <rPr>
            <b/>
            <sz val="8"/>
            <rFont val="Arial"/>
            <family val="2"/>
          </rPr>
          <t>Cost imputed to scrap at each stage, segmented by
cost factor (material, labor, fixed expense,
overhead) by time period
(variable Scrap_Cost)</t>
        </r>
      </text>
    </comment>
  </commentList>
</comments>
</file>

<file path=xl/comments9.xml><?xml version="1.0" encoding="utf-8"?>
<comments xmlns="http://schemas.openxmlformats.org/spreadsheetml/2006/main">
  <authors>
    <author>VISTA$</author>
  </authors>
  <commentList>
    <comment ref="B7" authorId="0">
      <text>
        <r>
          <rPr>
            <b/>
            <sz val="8"/>
            <rFont val="Arial"/>
            <family val="2"/>
          </rPr>
          <t>Percentage of processing capacity utilized for
each stage, by time period
(variable Capacity_Util_pct)</t>
        </r>
      </text>
    </comment>
    <comment ref="B9" authorId="0">
      <text>
        <r>
          <rPr>
            <b/>
            <sz val="8"/>
            <rFont val="Arial"/>
            <family val="2"/>
          </rPr>
          <t>Cost of units sold as finished goods from out put
of each stage, segmented by cost factor (material,
labor, fixed expense, overhead), by time period
(variable COGS)</t>
        </r>
      </text>
    </comment>
    <comment ref="B11" authorId="0">
      <text>
        <r>
          <rPr>
            <b/>
            <sz val="8"/>
            <rFont val="Arial"/>
            <family val="2"/>
          </rPr>
          <t>Cost per unit of units sold as finished goods as
output of each stage, segmented by cost factor
(material, labor, fixed expense, overhead), by 
time period
(variable COGS_per_U)</t>
        </r>
      </text>
    </comment>
    <comment ref="B13" authorId="0">
      <text>
        <r>
          <rPr>
            <b/>
            <sz val="8"/>
            <rFont val="Arial"/>
            <family val="2"/>
          </rPr>
          <t>(variable Company_Name)</t>
        </r>
      </text>
    </comment>
    <comment ref="B15" authorId="0">
      <text>
        <r>
          <rPr>
            <b/>
            <sz val="8"/>
            <rFont val="Arial"/>
            <family val="2"/>
          </rPr>
          <t>Cost per unit of purchased input units entered
into each state, by time period
(variable Cost_per_U_Purchd_In)</t>
        </r>
      </text>
    </comment>
    <comment ref="B17" authorId="0">
      <text>
        <r>
          <rPr>
            <b/>
            <sz val="8"/>
            <rFont val="Arial"/>
            <family val="2"/>
          </rPr>
          <t>Cost of purchased input units entered into each
state, segmented by cost factor (material, labor,
fixed expense, overhead) by time period
(variable Cost_Purchd_U_In)</t>
        </r>
      </text>
    </comment>
    <comment ref="B19" authorId="0">
      <text>
        <r>
          <rPr>
            <b/>
            <sz val="8"/>
            <rFont val="Arial"/>
            <family val="2"/>
          </rPr>
          <t>Target finished goods inventory for each stage,
expressed as number of periods of sales, by time
period
(variable FG_Inven_Targ_Periods)</t>
        </r>
      </text>
    </comment>
    <comment ref="B21" authorId="0">
      <text>
        <r>
          <rPr>
            <b/>
            <sz val="8"/>
            <rFont val="Arial"/>
            <family val="2"/>
          </rPr>
          <t>Fixed expense per processing station, for each
stage, per time period
(variable Fixed_Exp_per_Station)</t>
        </r>
      </text>
    </comment>
    <comment ref="B23" authorId="0">
      <text>
        <r>
          <rPr>
            <b/>
            <sz val="8"/>
            <rFont val="Arial"/>
            <family val="2"/>
          </rPr>
          <t>Fixed expense for each stage, per time period
(variable Fixed_Expense)</t>
        </r>
      </text>
    </comment>
    <comment ref="B25" authorId="0">
      <text>
        <r>
          <rPr>
            <b/>
            <sz val="8"/>
            <rFont val="Arial"/>
            <family val="2"/>
          </rPr>
          <t>Gross margin amount (revenue - cost of goods) for
finished goods sold as output from each stage, by
time period
(variable Gross_Margin)</t>
        </r>
      </text>
    </comment>
    <comment ref="B27" authorId="0">
      <text>
        <r>
          <rPr>
            <b/>
            <sz val="8"/>
            <rFont val="Arial"/>
            <family val="2"/>
          </rPr>
          <t>Gross margin percent = gross margin / revenue
(variable Gross_Margin_pct)</t>
        </r>
      </text>
    </comment>
    <comment ref="B29" authorId="0">
      <text>
        <r>
          <rPr>
            <b/>
            <sz val="8"/>
            <rFont val="Arial"/>
            <family val="2"/>
          </rPr>
          <t>An "identify matrix" that switches index
variables, enabling matrix multiplication of
2-index variables using function matmult. Used in
definitions of variable Units_Out and Units_Scrap.</t>
        </r>
      </text>
    </comment>
    <comment ref="B31" authorId="0">
      <text>
        <r>
          <rPr>
            <b/>
            <sz val="8"/>
            <rFont val="Arial"/>
            <family val="2"/>
          </rPr>
          <t>Overhead rate on labor expense, by process stage,
by time period
(variable Labor_Overhead_pct)</t>
        </r>
      </text>
    </comment>
    <comment ref="B33" authorId="0">
      <text>
        <r>
          <rPr>
            <b/>
            <sz val="8"/>
            <rFont val="Arial"/>
            <family val="2"/>
          </rPr>
          <t>Processing cost per unit at each stage, segmented
by cost factors (material, labor, fixed expense,
overhead) and by time period. Computed as (total
processing cost)/(toal units processed).
(variable Proc_Cost_per_U)</t>
        </r>
      </text>
    </comment>
    <comment ref="B35" authorId="0">
      <text>
        <r>
          <rPr>
            <b/>
            <sz val="8"/>
            <rFont val="Arial"/>
            <family val="2"/>
          </rPr>
          <t>Processing cost per unit at each stage, segmented
by cost factors (material, labor, fixed expense,
overhead), by time period
(variable Proc_Cost_per_U_Sc)</t>
        </r>
      </text>
    </comment>
    <comment ref="B38" authorId="0">
      <text>
        <r>
          <rPr>
            <b/>
            <sz val="8"/>
            <rFont val="Arial"/>
            <family val="2"/>
          </rPr>
          <t>Processing cost per unit for units processed at
each stage, segmented by cost factors (material,
labor, fixed expense, overhead), by time period,
for scenario 1
(variable Proc_Cost_per_U_Sc1X)</t>
        </r>
      </text>
    </comment>
    <comment ref="B42" authorId="0">
      <text>
        <r>
          <rPr>
            <b/>
            <sz val="8"/>
            <rFont val="Arial"/>
            <family val="2"/>
          </rPr>
          <t>Processing cost at each stage, segmented by
process stage, by time period
(variable Process_Cost)</t>
        </r>
      </text>
    </comment>
    <comment ref="B44" authorId="0">
      <text>
        <r>
          <rPr>
            <b/>
            <sz val="8"/>
            <rFont val="Arial"/>
            <family val="2"/>
          </rPr>
          <t>Pecentage of input units that exit as good units
for each processing stage, by time period
(variable Process_Yield_pct)</t>
        </r>
      </text>
    </comment>
    <comment ref="B46" authorId="0">
      <text>
        <r>
          <rPr>
            <b/>
            <sz val="8"/>
            <rFont val="Arial"/>
            <family val="2"/>
          </rPr>
          <t>Pecentage of input units that exit as good units
for each processing stage, by time period, for
scenario 1
(variable Process_Yield_pct_Sc1X)</t>
        </r>
      </text>
    </comment>
    <comment ref="B48" authorId="0">
      <text>
        <r>
          <rPr>
            <b/>
            <sz val="8"/>
            <rFont val="Arial"/>
            <family val="2"/>
          </rPr>
          <t>(variable Project_Name)</t>
        </r>
      </text>
    </comment>
    <comment ref="B50" authorId="0">
      <text>
        <r>
          <rPr>
            <b/>
            <sz val="8"/>
            <rFont val="Arial"/>
            <family val="2"/>
          </rPr>
          <t>Specifies which scenario to use in the model.
Affects assumptions for processing costs per unit,
transition probabilities, and yield rates.
(variable Scenario)</t>
        </r>
      </text>
    </comment>
    <comment ref="B52" authorId="0">
      <text>
        <r>
          <rPr>
            <b/>
            <sz val="8"/>
            <rFont val="Arial"/>
            <family val="2"/>
          </rPr>
          <t>Cost imputed to scrap at each stage, segmented by
cost factor (material, labor, fixed expense,
overhead) by time period
(variable Scrap_Cost)</t>
        </r>
      </text>
    </comment>
    <comment ref="B54" authorId="0">
      <text>
        <r>
          <rPr>
            <b/>
            <sz val="8"/>
            <rFont val="Arial"/>
            <family val="2"/>
          </rPr>
          <t>Cost per unit imputed to scrapped units at each
stage, segmented by cost factor (material, labor,
fixed expense, overhead) by time period
(variable Scrap_Cost_per_U)</t>
        </r>
      </text>
    </comment>
    <comment ref="B56" authorId="0">
      <text>
        <r>
          <rPr>
            <b/>
            <sz val="8"/>
            <rFont val="Arial"/>
            <family val="2"/>
          </rPr>
          <t>Cost of scrap less salvage value of scrap at each
stage, segmented by cost factor (material, labor,
fixed expense, overhead)  by time period
(variable Scrap_Net_Cost)</t>
        </r>
      </text>
    </comment>
    <comment ref="B58" authorId="0">
      <text>
        <r>
          <rPr>
            <b/>
            <sz val="8"/>
            <rFont val="Arial"/>
            <family val="2"/>
          </rPr>
          <t>Cost of scrap less salvage value of scrap at each
stage, segmented by cost factor (material, labor,
fixed expense, overhead)  by time period
(variable Scrap_Net_Cost_per_U)</t>
        </r>
      </text>
    </comment>
    <comment ref="B60" authorId="0">
      <text>
        <r>
          <rPr>
            <b/>
            <sz val="8"/>
            <rFont val="Arial"/>
            <family val="2"/>
          </rPr>
          <t>Percentage of units input that become scrap at
each stage, by time period
(variable Scrap_pct)</t>
        </r>
      </text>
    </comment>
    <comment ref="B62" authorId="0">
      <text>
        <r>
          <rPr>
            <b/>
            <sz val="8"/>
            <rFont val="Arial"/>
            <family val="2"/>
          </rPr>
          <t>Salvage value of units scrapped at each stage,
segmented by cost factor (material, labor, fixed
expense, overhead) by time period
(variable Scrap_Salvage_Value)</t>
        </r>
      </text>
    </comment>
    <comment ref="B64" authorId="0">
      <text>
        <r>
          <rPr>
            <b/>
            <sz val="8"/>
            <rFont val="Arial"/>
            <family val="2"/>
          </rPr>
          <t>Salvage value per unit of units scrapped at each
stage, by time period
(variable Scrap_Salvage_Value_per_U)</t>
        </r>
      </text>
    </comment>
    <comment ref="B67" authorId="0">
      <text>
        <r>
          <rPr>
            <b/>
            <sz val="8"/>
            <rFont val="Arial"/>
            <family val="2"/>
          </rPr>
          <t>Units processing capacity for each stage per
station per time period
(variable Station_Capacity)</t>
        </r>
      </text>
    </comment>
    <comment ref="B69" authorId="0">
      <text>
        <r>
          <rPr>
            <b/>
            <sz val="8"/>
            <rFont val="Arial"/>
            <family val="2"/>
          </rPr>
          <t>Number of processing stations at each processing
stage, by time period
(variable Stations)</t>
        </r>
      </text>
    </comment>
    <comment ref="B71" authorId="0">
      <text>
        <r>
          <rPr>
            <b/>
            <sz val="8"/>
            <rFont val="Arial"/>
            <family val="2"/>
          </rPr>
          <t>Percent of good units output from stage A that
goes to stage B for the next time period, for all
pairs of processes A and B, by time period
(variable Transition_pct)</t>
        </r>
      </text>
    </comment>
    <comment ref="B74" authorId="0">
      <text>
        <r>
          <rPr>
            <b/>
            <sz val="8"/>
            <rFont val="Arial"/>
            <family val="2"/>
          </rPr>
          <t>Percent of good units output from stage A that
goes to stage B for the next time period, for all
pairs of processes A and B, by time period, for
scenario 1
(variable Transition_pct_Sc1X)</t>
        </r>
      </text>
    </comment>
    <comment ref="B76" authorId="0">
      <text>
        <r>
          <rPr>
            <b/>
            <sz val="8"/>
            <rFont val="Arial"/>
            <family val="2"/>
          </rPr>
          <t>Good units available to enter each processing
stage, by time period
(variable Units_Avail_In)</t>
        </r>
      </text>
    </comment>
    <comment ref="B78" authorId="0">
      <text>
        <r>
          <rPr>
            <b/>
            <sz val="8"/>
            <rFont val="Arial"/>
            <family val="2"/>
          </rPr>
          <t>Good units in buffer stock available to ente each
processign stage, by time period
(variable Units_Buffer_Stock)</t>
        </r>
      </text>
    </comment>
    <comment ref="B80" authorId="0">
      <text>
        <r>
          <rPr>
            <b/>
            <sz val="8"/>
            <rFont val="Arial"/>
            <family val="2"/>
          </rPr>
          <t>Units processing capacity for each stage, per time
period 
(variable Units_Capacity)</t>
        </r>
      </text>
    </comment>
    <comment ref="B82" authorId="0">
      <text>
        <r>
          <rPr>
            <b/>
            <sz val="8"/>
            <rFont val="Arial"/>
            <family val="2"/>
          </rPr>
          <t>Good units input to each processing stage, by time
period
(variable Units_In)</t>
        </r>
      </text>
    </comment>
    <comment ref="B84" authorId="0">
      <text>
        <r>
          <rPr>
            <b/>
            <sz val="8"/>
            <rFont val="Arial"/>
            <family val="2"/>
          </rPr>
          <t>Good units output from each processing stage, by
time period.
(variable Units_Out)</t>
        </r>
      </text>
    </comment>
    <comment ref="B86" authorId="0">
      <text>
        <r>
          <rPr>
            <b/>
            <sz val="8"/>
            <rFont val="Arial"/>
            <family val="2"/>
          </rPr>
          <t>Good units output from each processing stage, by
time period. Used only for plotting.
(variable Units_Out_Plot)</t>
        </r>
      </text>
    </comment>
    <comment ref="B88" authorId="0">
      <text>
        <r>
          <rPr>
            <b/>
            <sz val="8"/>
            <rFont val="Arial"/>
            <family val="2"/>
          </rPr>
          <t>WIP Units purchased externally as input to each
stage, by time period
(variable Units_Purchd_In)</t>
        </r>
      </text>
    </comment>
    <comment ref="B90" authorId="0">
      <text>
        <r>
          <rPr>
            <b/>
            <sz val="8"/>
            <rFont val="Arial"/>
            <family val="2"/>
          </rPr>
          <t>Units scrapped during processing at each stage, by
time period
(variable Units_Scrap)</t>
        </r>
      </text>
    </comment>
    <comment ref="B92" authorId="0">
      <text>
        <r>
          <rPr>
            <b/>
            <sz val="8"/>
            <rFont val="Arial"/>
            <family val="2"/>
          </rPr>
          <t>Value of work in process inventory available to
enter each processing stage, segmented by cost
factor (material, labor, fixed expense, overhead)
by time period
(variable WIP_Avail_In)</t>
        </r>
      </text>
    </comment>
    <comment ref="B94" authorId="0">
      <text>
        <r>
          <rPr>
            <b/>
            <sz val="8"/>
            <rFont val="Arial"/>
            <family val="2"/>
          </rPr>
          <t>Value of units in buffer stock available to enter
each processing stage, segmented by cost factor
(material, labor, fixed expense, overhead) by time
period
(variable WIP_Buffer_Stock)</t>
        </r>
      </text>
    </comment>
    <comment ref="B96" authorId="0">
      <text>
        <r>
          <rPr>
            <b/>
            <sz val="8"/>
            <rFont val="Arial"/>
            <family val="2"/>
          </rPr>
          <t>Value of units of work in process inventory that
enter each processing stage, segmented by cost
factor (material, labor, fixed expense, overhead)
by time period
(variable WIP_In)</t>
        </r>
      </text>
    </comment>
    <comment ref="B98" authorId="0">
      <text>
        <r>
          <rPr>
            <b/>
            <sz val="8"/>
            <rFont val="Arial"/>
            <family val="2"/>
          </rPr>
          <t>Value of units of work in process inventory that
exit each processing stage as good units,
segmented by cost factor (material, labor, fixed
expense, overhead) by time period
(variable WIP_Out)</t>
        </r>
      </text>
    </comment>
    <comment ref="B100" authorId="0">
      <text>
        <r>
          <rPr>
            <b/>
            <sz val="8"/>
            <rFont val="Arial"/>
            <family val="2"/>
          </rPr>
          <t>Value per unit of work in process inventory that
enters each processing stage, segmented by cost
factor (material, labor, fixed expense, overhead)
by time period
(variable WIP_per_U_In)</t>
        </r>
      </text>
    </comment>
    <comment ref="B102" authorId="0">
      <text>
        <r>
          <rPr>
            <b/>
            <sz val="8"/>
            <rFont val="Arial"/>
            <family val="2"/>
          </rPr>
          <t>Value per unit of work in process inventory that
exits each processing stage as good units,
segmented by cost factor (material, labor, fixed
expense, overhead) by time period
(variable WIP_per_U_Out)</t>
        </r>
      </text>
    </comment>
  </commentList>
</comments>
</file>

<file path=xl/sharedStrings.xml><?xml version="1.0" encoding="utf-8"?>
<sst xmlns="http://schemas.openxmlformats.org/spreadsheetml/2006/main" count="1323" uniqueCount="1140">
  <si>
    <t>Scrap_Salvage_Value_per_U["Stages.Stage_1", DATE(2011,6,1)]|=G92</t>
  </si>
  <si>
    <t>Transition_pct_Sc1X["StagesX.Stage_1", "Stages.Stage_1"]|=0</t>
  </si>
  <si>
    <t>Number of processing stations at each processing stage, by time period</t>
  </si>
  <si>
    <t>ZZZ_Ranges!COGS_Stages_Stage_2_Cost_Types_Fixed_Exp</t>
  </si>
  <si>
    <t>Fixed_Exp_per_Station["Stages.Stage_2", DATE(2011,8,1)]|=J98</t>
  </si>
  <si>
    <t>Proc_Cost_per_U_Sc1X["Stages.Stage_2", "Cost_Types.Material", DATE(2011,7,1)]|=if("Material"="Fixed_Exp", if(Units!J34=0, 0, 'Cost Flow Detail'!J42/Units!J34), H68)</t>
  </si>
  <si>
    <t>Station_Capacity*Stations</t>
  </si>
  <si>
    <t>Proc_Cost_per_U_Sc1X["Stages.Stage_1", "Cost_Types.Fixed_Exp", DATE(2011,7,1)]|=if("Fixed_Exp"="Fixed_Exp", if(Units!J33=0, 0, 'Cost Flow Detail'!J41/Units!J33), H64)</t>
  </si>
  <si>
    <t>Proc_Cost_per_U_Sc1X["Stages.Stage_2", "Cost_Types.Fixed_Exp", DATE(2011,2,1)]|=if("Fixed_Exp"="Fixed_Exp", if(Units!C34=0, 0, 'Cost Flow Detail'!C42/Units!C34), B70)</t>
  </si>
  <si>
    <t>Scrap_Cost_per_U-Scrap_Salvage_Value_per_U</t>
  </si>
  <si>
    <t>Pecentage of input units that exit as good units for each processing stage, by time period</t>
  </si>
  <si>
    <t>ZZZ_Ranges!Units_Buffer_Stock_Time_Period</t>
  </si>
  <si>
    <t>Cost_per_U_Purchd_In["Stages.Stage_1", DATE(2011,2,1)]|=B87</t>
  </si>
  <si>
    <t>ZZZ_Ranges!COGS_12</t>
  </si>
  <si>
    <t>ZZZ_Ranges!Proc_Cost_per_U_Time_Period</t>
  </si>
  <si>
    <t>:D:0:StagesY.Stage_1</t>
  </si>
  <si>
    <t>Scrap_pct</t>
  </si>
  <si>
    <t>ZZZ_Ranges!Scrap_Cost_Stages_Stage_3</t>
  </si>
  <si>
    <t>ZZZ_Ranges!Proc_Cost_per_U_Sc_Stages_Stage_3_Cost_Types_Fixed_Exp</t>
  </si>
  <si>
    <t>ZZZ_Ranges!Scrap_Cost_Stages_Stage_2_Cost_Types_Fixed_Exp</t>
  </si>
  <si>
    <t>Stations["Stages.Stage_1", DATE(2011,1,1)]|=1</t>
  </si>
  <si>
    <t>Units_Purchd_In["Stages.Stage_1", DATE(2011,9,1)]|=K38</t>
  </si>
  <si>
    <t>Cost_per_U_Purchd_In["Stages.Stage_3", DATE(2011,7,1)]|=H89</t>
  </si>
  <si>
    <t>Fixed_Exp_per_Station["Stages.Stage_2", DATE(2011,11,1)]|=N98</t>
  </si>
  <si>
    <t>Process_Yield_pct_Sc1X["StagesX.Stage_1", DATE(2011,10,1)]|=L26</t>
  </si>
  <si>
    <t xml:space="preserve">  OH</t>
  </si>
  <si>
    <t>Dimension Index</t>
  </si>
  <si>
    <t>ZZZ_Ranges!Scrap_Cost_per_U_Stages</t>
  </si>
  <si>
    <t>ZZZ_Ranges!Scrap_Cost_per_U_Stages_Stage_1_Cost_Types_Labor</t>
  </si>
  <si>
    <t>COGS</t>
  </si>
  <si>
    <t>Cost_per_U_Purchd_In["Stages.Stage_1", DATE(2011,11,1)]|=N87</t>
  </si>
  <si>
    <t>ZZZ_Ranges!Scrap_Cost_per_U_Stages_Stage_1_Cost_Types_OH</t>
  </si>
  <si>
    <t>ZZZ_Ranges!Units_Avail_In_Stages</t>
  </si>
  <si>
    <t>Units_Purchd_In["Stages.Stage_1", DATE(2011,6,1)]|=G38</t>
  </si>
  <si>
    <t>ZZZ_Ranges!Scrap_Cost_2</t>
  </si>
  <si>
    <t>:A:0:FG_Inven_Targ_Periods</t>
  </si>
  <si>
    <t>ZZZ_Ranges!Proc_Cost_per_U_Stages</t>
  </si>
  <si>
    <t>Percent of good units output from stage A that goes to stage B for the next time period, for all pairs of processes A and B, by time period</t>
  </si>
  <si>
    <t>ZZZ_Ranges!COGS_per_U_Stages_Stage_3_Cost_Types_OH</t>
  </si>
  <si>
    <t>Proc_Cost_per_U_Sc1X["Stages.Stage_1", "Cost_Types.OH", DATE(2011,1,1)]|=B102*B63</t>
  </si>
  <si>
    <t>Proc_Cost_per_U_Sc1X["Stages.Stage_2", "Cost_Types.Material", DATE(2011,11,1)]|=if("Material"="Fixed_Exp", if(Units!O34=0, 0, 'Cost Flow Detail'!O42/Units!O34), N68)</t>
  </si>
  <si>
    <t>Transitions!Process_Yield_pct_1</t>
  </si>
  <si>
    <t>Proc_Cost_per_U_Sc1X["Stages.Stage_2", "Cost_Types.Material", DATE(2011,4,1)]|=if("Material"="Fixed_Exp", if(Units!F34=0, 0, 'Cost Flow Detail'!F42/Units!F34), D68)</t>
  </si>
  <si>
    <t>Good units output from each processing stage, by time period. Used only for plotting.</t>
  </si>
  <si>
    <t>ZZZ_Ranges!Process_Cost_Stages_Stage_1_Cost_Types_Material</t>
  </si>
  <si>
    <t>Proc_Cost_per_U_Sc1X["Stages.Stage_3", "Cost_Types.Material", DATE(2011,12,1)]|=if("Material"="Fixed_Exp", if(Units!P35=0, 0, 'Cost Flow Detail'!P43/Units!P35), O74)</t>
  </si>
  <si>
    <t>Stage</t>
  </si>
  <si>
    <t>ZZZ_Ranges!Proc_Cost_per_U_Sc_Stages_Stage_1_Cost_Types_Material</t>
  </si>
  <si>
    <t>Cost_per_U_Purchd_In</t>
  </si>
  <si>
    <t>ZZZ_Ranges!COGS_per_U_2</t>
  </si>
  <si>
    <t>Proc_Cost_per_U_Sc1X["Stages.Stage_2", "Cost_Types.Fixed_Exp", DATE(2011,12,1)]|=if("Fixed_Exp"="Fixed_Exp", if(Units!P34=0, 0, 'Cost Flow Detail'!P42/Units!P34), O70)</t>
  </si>
  <si>
    <t>Project_Name</t>
  </si>
  <si>
    <t>FG Inventory Target Periods</t>
  </si>
  <si>
    <t>ZZZ_Ranges!Proc_Cost_per_U_Sc_7</t>
  </si>
  <si>
    <t>:A:0:Units_Buffer_Stock</t>
  </si>
  <si>
    <t>ZZZ_Ranges!Units_Avail_In_Stages_Stage_2</t>
  </si>
  <si>
    <t>Units_Purchd_In["Stages.Stage_3", DATE(2011,3,1)]|=C40</t>
  </si>
  <si>
    <t>Scenario</t>
  </si>
  <si>
    <t>Cost_per_U_Purchd_In["Stages.Stage_1", DATE(2011,7,1)]|=H87</t>
  </si>
  <si>
    <t>WIP Out</t>
  </si>
  <si>
    <t>Cost_per_U_Purchd_In["Stages.Stage_3", DATE(2011,12,1)]|=O89</t>
  </si>
  <si>
    <t>Stages, Cost_Types</t>
  </si>
  <si>
    <t>Transition_pct_Sc1X["StagesX.Stage_2", "Stages.Stage_1"]|=0</t>
  </si>
  <si>
    <t>:A:-1:Labor_Overhead_pct</t>
  </si>
  <si>
    <t>Process_Yield_pct_Sc1X["StagesX.Stage_1", DATE(2011,11,1)]|=N26</t>
  </si>
  <si>
    <t>:A:0:Units_Out_Plot</t>
  </si>
  <si>
    <t>ZZZ_Ranges!Proc_Cost_per_U_Sc_3</t>
  </si>
  <si>
    <t>Scrap_Salvage_Value_per_U["Stages.Stage_3", DATE(2011,9,1)]|=K94</t>
  </si>
  <si>
    <t>ZZZ_Ranges!COGS_per_U_3</t>
  </si>
  <si>
    <t>Labor Overhead %</t>
  </si>
  <si>
    <t>ZZZ_Ranges!Scrap_Cost_Stages_Stage_3_Cost_Types_Fixed_Exp</t>
  </si>
  <si>
    <t>Test Project</t>
  </si>
  <si>
    <t>ZZZ_Ranges!COGS_per_U_11</t>
  </si>
  <si>
    <t>Transitions!Process_Yield_pct_9</t>
  </si>
  <si>
    <t>Cost_Purchd_U_In</t>
  </si>
  <si>
    <t>Proc_Cost_per_U_Sc1X["Stages.Stage_2", "Cost_Types.OH", DATE(2011,10,1)]|=if("OH"="Fixed_Exp", if(Units!N34=0, 0, 'Cost Flow Detail'!N42/Units!N34), L71)</t>
  </si>
  <si>
    <t>Units Buffer Stock</t>
  </si>
  <si>
    <t>Proc_Cost_per_U_Sc1X["Stages.Stage_1", "Cost_Types.OH", DATE(2011,2,1)]|=if("OH"="Fixed_Exp", if(Units!C33=0, 0, 'Cost Flow Detail'!C41/Units!C33), B65)</t>
  </si>
  <si>
    <t>Transition_pct_Sc1X</t>
  </si>
  <si>
    <t>Proc_Cost_per_U_Sc1X["Stages.Stage_3", "Cost_Types.Fixed_Exp", DATE(2011,7,1)]|=if("Fixed_Exp"="Fixed_Exp", if(Units!J35=0, 0, 'Cost Flow Detail'!J43/Units!J35), H76)</t>
  </si>
  <si>
    <t>Proc_Cost_per_U_Sc1X["Stages.Stage_1", "Cost_Types.Labor", DATE(2011,11,1)]|=if("Labor"="Fixed_Exp", if(Units!O33=0, 0, 'Cost Flow Detail'!O41/Units!O33), N63)</t>
  </si>
  <si>
    <t>Proc_Cost_per_U_Sc1X["Stages.Stage_3", "Cost_Types.Labor", DATE(2011,12,1)]|=if("Labor"="Fixed_Exp", if(Units!P35=0, 0, 'Cost Flow Detail'!P43/Units!P35), O75)</t>
  </si>
  <si>
    <t>Proc_Cost_per_U_Sc1X["Stages.Stage_1", "Cost_Types.Material", DATE(2011,10,1)]|=if("Material"="Fixed_Exp", if(Units!N33=0, 0, 'Cost Flow Detail'!N41/Units!N33), L62)</t>
  </si>
  <si>
    <t>Process_Yield_pct_Sc1X["StagesX.Stage_1", DATE(2011,5,1)]|=F26</t>
  </si>
  <si>
    <t>Capacity_Util_pct</t>
  </si>
  <si>
    <t>Proc_Cost_per_U_Sc1X["Stages.Stage_1", "Cost_Types.Labor", DATE(2011,6,1)]|=if("Labor"="Fixed_Exp", if(Units!H33=0, 0, 'Cost Flow Detail'!H41/Units!H33), G63)</t>
  </si>
  <si>
    <t>Total As</t>
  </si>
  <si>
    <t>ZZZ_Ranges!Units_Scrap_Stages_Stage_2</t>
  </si>
  <si>
    <t>ZZZ_Ranges!Units_Scrap_Stages_Stage_3</t>
  </si>
  <si>
    <t>Ident</t>
  </si>
  <si>
    <t>Proc_Cost_per_U_Sc1X["Stages.Stage_1", "Cost_Types.Fixed_Exp", DATE(2011,6,1)]|=if("Fixed_Exp"="Fixed_Exp", if(Units!H33=0, 0, 'Cost Flow Detail'!H41/Units!H33), G64)</t>
  </si>
  <si>
    <t>Proc_Cost_per_U_Sc1X["Stages.Stage_2", "Cost_Types.Fixed_Exp", DATE(2011,7,1)]|=if("Fixed_Exp"="Fixed_Exp", if(Units!J34=0, 0, 'Cost Flow Detail'!J42/Units!J34), H70)</t>
  </si>
  <si>
    <t>Process_Yield_pct_Sc1X["StagesX.Stage_1", DATE(2011,9,1)]|=K26</t>
  </si>
  <si>
    <t>Lvl 1</t>
  </si>
  <si>
    <t>Proc_Cost_per_U_Sc1X["Stages.Stage_2", "Cost_Types.Material", DATE(2011,6,1)]|=if("Material"="Fixed_Exp", if(Units!H34=0, 0, 'Cost Flow Detail'!H42/Units!H34), G68)</t>
  </si>
  <si>
    <t>ZZZ_Ranges!Proc_Cost_per_U_2</t>
  </si>
  <si>
    <t>Station_Capacity["Stages.Stage_2", DATE(2011,1,1)]|=1000</t>
  </si>
  <si>
    <t>:A:0:Scrap_Net_Cost</t>
  </si>
  <si>
    <t>Process_Yield_pct_Sc1X["StagesX.Stage_2", DATE(2011,12,1)]|=O27</t>
  </si>
  <si>
    <t>:A:-1:Fixed_Exp_per_Station</t>
  </si>
  <si>
    <t>Scrap_Salvage_Value_per_U["Stages.Stage_3", DATE(2011,3,1)]|=C94</t>
  </si>
  <si>
    <t>Level As</t>
  </si>
  <si>
    <t>Scrap_Salvage_Value_per_U["Stages.Stage_1", DATE(2011,10,1)]|=L92</t>
  </si>
  <si>
    <t>Station_Capacity["Stages.Stage_3", DATE(2011,11,1)]|=N52</t>
  </si>
  <si>
    <t>Scrap_Salvage_Value_per_U["Stages.Stage_3", DATE(2011,6,1)]|=G94</t>
  </si>
  <si>
    <t>:A:-1:Proc_Cost_per_U_Sc1X</t>
  </si>
  <si>
    <t>if(0=0, 0, COGS/0)</t>
  </si>
  <si>
    <t>Transition_pct_Sc1X["StagesX.Stage_1", "Stages.Stage_2"]|=0</t>
  </si>
  <si>
    <t>Proc_Cost_per_U_Sc1X["Stages.Stage_3", "Cost_Types.Fixed_Exp", DATE(2011,3,1)]|=if("Fixed_Exp"="Fixed_Exp", if(Units!D35=0, 0, 'Cost Flow Detail'!D43/Units!D35), C76)</t>
  </si>
  <si>
    <t>ZZZ_Ranges!COGS_11</t>
  </si>
  <si>
    <t>:A:-1:Units_Avail_In</t>
  </si>
  <si>
    <t>Units_Purchd_In["Stages.Stage_3", DATE(2011,4,1)]|=D40</t>
  </si>
  <si>
    <t>ZZZ_Ranges!Process_Cost_Date</t>
  </si>
  <si>
    <t>ZZZ_Ranges!COGS_Date</t>
  </si>
  <si>
    <t>:A:-1:Scrap_Cost_per_U</t>
  </si>
  <si>
    <t>Salvage value per unit of units scrapped at each stage, by time period</t>
  </si>
  <si>
    <t>Proc_Cost_per_U_Sc1X["Stages.Stage_2", "Cost_Types.Labor", DATE(2011,1,1)]|=if("Labor"="Fixed_Exp", if(Units!B34=0, 0, 'Cost Flow Detail'!B42/Units!B34), 0)</t>
  </si>
  <si>
    <t>ZZZ_Ranges!Process_Cost_Stages_Stage_2_Cost_Types_Material</t>
  </si>
  <si>
    <t>Company Name</t>
  </si>
  <si>
    <t>:A:-1:Units_Out_Plot</t>
  </si>
  <si>
    <t>Fixed_Exp_per_Station["Stages.Stage_2", DATE(2011,9,1)]|=K98</t>
  </si>
  <si>
    <t>ZZZ_Ranges!Units_Avail_In_Date</t>
  </si>
  <si>
    <t>Process_Yield_pct_Sc1X["StagesX.Stage_2", DATE(2011,9,1)]|=K27</t>
  </si>
  <si>
    <t>Station_Capacity["Stages.Stage_2", DATE(2011,3,1)]|=C51</t>
  </si>
  <si>
    <t>ZZZ_Ranges!COGS_per_U_8</t>
  </si>
  <si>
    <t>Scrap Salvage $/Unit</t>
  </si>
  <si>
    <t>Process_Yield_pct_Sc1X["StagesX.Stage_2", DATE(2011,3,1)]|=C27</t>
  </si>
  <si>
    <t>Cost/Unit Purch'd In</t>
  </si>
  <si>
    <t>Scrap Cost</t>
  </si>
  <si>
    <t>Transitions!Process_Yield_pct_4</t>
  </si>
  <si>
    <t>Proc_Cost_per_U_Sc1X["Stages.Stage_3", "Cost_Types.Labor", DATE(2011,8,1)]|=if("Labor"="Fixed_Exp", if(Units!K35=0, 0, 'Cost Flow Detail'!K43/Units!K35), J75)</t>
  </si>
  <si>
    <t>ZZZ_Ranges!Units_Avail_In_Stages_Stage_3</t>
  </si>
  <si>
    <t>Proc_Cost_per_U_Sc1X["Stages.Stage_3", "Cost_Types.Labor", DATE(2011,2,1)]|=if("Labor"="Fixed_Exp", if(Units!C35=0, 0, 'Cost Flow Detail'!C43/Units!C35), B75)</t>
  </si>
  <si>
    <t>Stations["Stages.Stage_1", DATE(2011,10,1)]|=L44</t>
  </si>
  <si>
    <t>Pecentage of input units that exit as good units for each processing stage, by time period, for scenario 1</t>
  </si>
  <si>
    <t>Cost_per_U_Purchd_In["Stages.Stage_1", DATE(2011,3,1)]|=C87</t>
  </si>
  <si>
    <t>Units!Units_Avail_In_9</t>
  </si>
  <si>
    <t>Fixed_Exp_per_Station["Stages.Stage_1", DATE(2011,6,1)]|=G97</t>
  </si>
  <si>
    <t>:WS:</t>
  </si>
  <si>
    <t>Value per unit of work in process inventory that enters each processing stage, segmented by cost factor (material, labor, fixed expense, overhead) by time period</t>
  </si>
  <si>
    <t>Units_Capacity</t>
  </si>
  <si>
    <t>ZZZ_Ranges!COGS_Stages_Stage_2</t>
  </si>
  <si>
    <t>Display Item As</t>
  </si>
  <si>
    <t>Proc_Cost_per_U_Sc1X["Stages.Stage_1", "Cost_Types.Material", DATE(2011,7,1)]|=if("Material"="Fixed_Exp", if(Units!J33=0, 0, 'Cost Flow Detail'!J41/Units!J33), H62)</t>
  </si>
  <si>
    <t>Process_Yield_pct_Sc1X["StagesX.Stage_2", DATE(2011,10,1)]|=L27</t>
  </si>
  <si>
    <t>Labor_Overhead_pct[DATE(2011,12,1)]|=O102</t>
  </si>
  <si>
    <t>Units_Purchd_In["Stages.Stage_1", DATE(2011,2,1)]|=B38</t>
  </si>
  <si>
    <t>matmult(Ident, Process_Yield_pct, "StagesY", "StagesX")*Units_In</t>
  </si>
  <si>
    <t>ZZZ_Ranges!Proc_Cost_per_U_Sc_4</t>
  </si>
  <si>
    <t>if(0=0, 0, Gross_Margin/0)</t>
  </si>
  <si>
    <t xml:space="preserve">  Labor</t>
  </si>
  <si>
    <t>Gross margin amount (revenue - cost of goods) for finished goods sold as output from each stage, by time period</t>
  </si>
  <si>
    <t>Transition_pct_Sc1X["StagesX.Stage_3", "Stages.Stage_3"]|=0</t>
  </si>
  <si>
    <t>Scrap_Salvage_Value_per_U["Stages.Stage_3", DATE(2011,4,1)]|=D94</t>
  </si>
  <si>
    <t>Proc_Cost_per_U_Sc1X["Stages.Stage_2", "Cost_Types.Labor", DATE(2011,10,1)]|=if("Labor"="Fixed_Exp", if(Units!N34=0, 0, 'Cost Flow Detail'!N42/Units!N34), L69)</t>
  </si>
  <si>
    <t>Proc_Cost_per_U_Sc1X["Stages.Stage_3", "Cost_Types.Material", DATE(2011,10,1)]|=if("Material"="Fixed_Exp", if(Units!N35=0, 0, 'Cost Flow Detail'!N43/Units!N35), L74)</t>
  </si>
  <si>
    <t>ZZZ_Ranges!Scrap_Cost_Stages_Stage_2_Cost_Types_Labor</t>
  </si>
  <si>
    <t>Proc_Cost_per_U_Sc1X["Stages.Stage_2", "Cost_Types.Labor", DATE(2011,7,1)]|=if("Labor"="Fixed_Exp", if(Units!J34=0, 0, 'Cost Flow Detail'!J42/Units!J34), H69)</t>
  </si>
  <si>
    <t>A list of the types of costs that are tracked separately in the analysis. 
Cost of purchased input units are assigned to "Material".
Fixed overhead costs aer assigned to "Fixed_Exp".</t>
  </si>
  <si>
    <t>ZZZ_Ranges!Proc_Cost_per_U_Sc_8</t>
  </si>
  <si>
    <t>Units Scrap</t>
  </si>
  <si>
    <t>Roll-up:</t>
  </si>
  <si>
    <t>WIP/Unit Out</t>
  </si>
  <si>
    <t>ZZZ_Ranges!COGS_per_U_12</t>
  </si>
  <si>
    <t>Company_Name[]|</t>
  </si>
  <si>
    <t>:A:0:Cost_per_U_Purchd_In</t>
  </si>
  <si>
    <t>Proc_Cost_per_U_Sc1X["Stages.Stage_2", "Cost_Types.Fixed_Exp", DATE(2011,6,1)]|=if("Fixed_Exp"="Fixed_Exp", if(Units!H34=0, 0, 'Cost Flow Detail'!H42/Units!H34), G70)</t>
  </si>
  <si>
    <t>:A:-1:Units_Scrap</t>
  </si>
  <si>
    <t>ZZZ_Ranges!Scrap_Cost_5</t>
  </si>
  <si>
    <t>Units!Units_Avail_In_2</t>
  </si>
  <si>
    <t>Proc_Cost_per_U_Sc1X["Stages.Stage_3", "Cost_Types.Material", DATE(2011,1,1)]|=if("Material"="Fixed_Exp", if(Units!B35=0, 0, 'Cost Flow Detail'!B43/Units!B35), 0)</t>
  </si>
  <si>
    <t>ZZZ_Ranges!Scrap_Cost_Stages_Stage_3_Cost_Types_Material</t>
  </si>
  <si>
    <t>Process_Yield_pct_Sc1X["StagesX.Stage_3", DATE(2011,7,1)]|=H28</t>
  </si>
  <si>
    <t>Process_Yield_pct_Sc1X["StagesX.Stage_1", DATE(2011,7,1)]|=H26</t>
  </si>
  <si>
    <t>ZZZ_Ranges!Scrap_Cost_per_U_Stages_Stage_2_Cost_Types_OH</t>
  </si>
  <si>
    <t>:A:-1:Scrap_pct</t>
  </si>
  <si>
    <t>:D:0:StagesY.Stage_3</t>
  </si>
  <si>
    <t>Units Capacity</t>
  </si>
  <si>
    <t>:D:0:StagesX</t>
  </si>
  <si>
    <t>Units processing capacity for each stage per station per time period</t>
  </si>
  <si>
    <t>ZZZ_Ranges!Proc_Cost_per_U_Stages_Stage_1_Cost_Types_Labor</t>
  </si>
  <si>
    <t>Units_Out_Plot</t>
  </si>
  <si>
    <t>Proc_Cost_per_U_Sc1X["Stages.Stage_2", "Cost_Types.OH", DATE(2011,9,1)]|=if("OH"="Fixed_Exp", if(Units!L34=0, 0, 'Cost Flow Detail'!L42/Units!L34), K71)</t>
  </si>
  <si>
    <t>Transition_pct_Sc1X["StagesX.Stage_2", "Stages.Stage_2"]|=0</t>
  </si>
  <si>
    <t>Proc_Cost_per_U_Sc1X["Stages.Stage_3", "Cost_Types.Labor", DATE(2011,6,1)]|=if("Labor"="Fixed_Exp", if(Units!H35=0, 0, 'Cost Flow Detail'!H43/Units!H35), G75)</t>
  </si>
  <si>
    <t>Proc_Cost_per_U_Sc1X["Stages.Stage_1", "Cost_Types.Material", DATE(2011,6,1)]|=if("Material"="Fixed_Exp", if(Units!H33=0, 0, 'Cost Flow Detail'!H41/Units!H33), G62)</t>
  </si>
  <si>
    <t>Process_Yield_pct_Sc1X["StagesX.Stage_2", DATE(2011,7,1)]|=H27</t>
  </si>
  <si>
    <t>Proc_Cost_per_U_Sc1X["Stages.Stage_2", "Cost_Types.OH", DATE(2011,4,1)]|=if("OH"="Fixed_Exp", if(Units!F34=0, 0, 'Cost Flow Detail'!F42/Units!F34), D71)</t>
  </si>
  <si>
    <t>ZZZ_Ranges!Proc_Cost_per_U_Sc_Stages_Stage_2_Cost_Types_Labor</t>
  </si>
  <si>
    <t>ZZZ_Ranges!Scrap_Cost_per_U_Stages_Stage_3_Cost_Types_OH</t>
  </si>
  <si>
    <t>Process_Yield_pct_Sc1X["StagesX.Stage_2", DATE(2011,11,1)]|=N27</t>
  </si>
  <si>
    <t>Specifies which scenario to use in the model. Affects assumptions for processing costs per unit, transition probabilities, and yield rates.</t>
  </si>
  <si>
    <t>Transitions!Process_Yield_pct_8</t>
  </si>
  <si>
    <t>ZZZ_Ranges!Scrap_Cost_12</t>
  </si>
  <si>
    <t>ZZZ_Ranges!Units_Out_Plot_Stages_Stage_2</t>
  </si>
  <si>
    <t>Station_Capacity["Stages.Stage_2", DATE(2011,6,1)]|=G51</t>
  </si>
  <si>
    <t>Labor_Overhead_pct[DATE(2011,8,1)]|=J102</t>
  </si>
  <si>
    <t>Stations["Stages.Stage_2", DATE(2011,3,1)]|=C45</t>
  </si>
  <si>
    <t>Company_Name</t>
  </si>
  <si>
    <t>:A:0:Station_Capacity</t>
  </si>
  <si>
    <t>Units!Units_Avail_In_1</t>
  </si>
  <si>
    <t>Units_Purchd_In["Stages.Stage_3", DATE(2011,7,1)]|=H40</t>
  </si>
  <si>
    <t>FG_Inven_Targ_Periods</t>
  </si>
  <si>
    <t>WIP In</t>
  </si>
  <si>
    <t>Units_Purchd_In["Stages.Stage_3", DATE(2011,6,1)]|=G40</t>
  </si>
  <si>
    <t>Stations["Stages.Stage_3", DATE(2011,7,1)]|=H46</t>
  </si>
  <si>
    <t>WIP_In</t>
  </si>
  <si>
    <t>Proc_Cost_per_U_Sc1X["Stages.Stage_1", "Cost_Types.Labor", DATE(2011,1,1)]|=if("Labor"="Fixed_Exp", if(Units!B33=0, 0, 'Cost Flow Detail'!B41/Units!B33), 0)</t>
  </si>
  <si>
    <t>ZZZ_Ranges!Process_Cost_Stages_Stage_2</t>
  </si>
  <si>
    <t>Processing cost at each stage, segmented by process stage, by time period</t>
  </si>
  <si>
    <t>Proc_Cost_per_U_Sc1X["Stages.Stage_2", "Cost_Types.Labor", DATE(2011,2,1)]|=if("Labor"="Fixed_Exp", if(Units!C34=0, 0, 'Cost Flow Detail'!C42/Units!C34), B69)</t>
  </si>
  <si>
    <t>Proc_Cost_per_U_Sc1X["Stages.Stage_3", "Cost_Types.Material", DATE(2011,9,1)]|=if("Material"="Fixed_Exp", if(Units!L35=0, 0, 'Cost Flow Detail'!L43/Units!L35), K74)</t>
  </si>
  <si>
    <t>Cost_per_U_Purchd_In["Stages.Stage_1", DATE(2011,9,1)]|=K87</t>
  </si>
  <si>
    <t>An "identify matrix" that switches index variables, enabling matrix multiplication of 2-index variables using function matmult. Used in definitions of variable Units_Out and Units_Scrap.</t>
  </si>
  <si>
    <t>:A:-1:Scenario</t>
  </si>
  <si>
    <t>COGS/Unit</t>
  </si>
  <si>
    <t>ZZZ_Ranges!Proc_Cost_per_U_Stages_Stage_3</t>
  </si>
  <si>
    <t>ZZZ_Ranges!Process_Cost_Stages_Stage_2_Cost_Types</t>
  </si>
  <si>
    <t>ZZZ_Ranges!Scrap_Cost_9</t>
  </si>
  <si>
    <t>Units!Units_Avail_In_3</t>
  </si>
  <si>
    <t>ZZZ_Ranges!Proc_Cost_per_U_Stages_Stage_3_Cost_Types_Fixed_Exp</t>
  </si>
  <si>
    <t>:A:0:WIP_per_U_In</t>
  </si>
  <si>
    <t>Fixed_Exp_per_Station["Stages.Stage_3", DATE(2011,11,1)]|=N99</t>
  </si>
  <si>
    <t>Proc_Cost_per_U_Sc1X["Stages.Stage_3", "Cost_Types.Material", DATE(2011,3,1)]|=if("Material"="Fixed_Exp", if(Units!D35=0, 0, 'Cost Flow Detail'!D43/Units!D35), C74)</t>
  </si>
  <si>
    <t>Units_Avail_In</t>
  </si>
  <si>
    <t>WIP_Avail_In</t>
  </si>
  <si>
    <t>ZZZ_Ranges!Scrap_Cost_per_U_10</t>
  </si>
  <si>
    <t>Proc_Cost_per_U_Sc1X["Stages.Stage_1", "Cost_Types.Labor", DATE(2011,12,1)]|=if("Labor"="Fixed_Exp", if(Units!P33=0, 0, 'Cost Flow Detail'!P41/Units!P33), O63)</t>
  </si>
  <si>
    <t>Yield %</t>
  </si>
  <si>
    <t>ZZZ_Ranges!Units_In_Stages_Stage_2</t>
  </si>
  <si>
    <t xml:space="preserve">  Fixed_Exp</t>
  </si>
  <si>
    <t>Gross_Margin_pct</t>
  </si>
  <si>
    <t>Units_Purchd_In["Stages.Stage_3", DATE(2011,12,1)]|=O40</t>
  </si>
  <si>
    <t>ZZZ_Ranges!Proc_Cost_per_U_Sc_9</t>
  </si>
  <si>
    <t>Cost Types</t>
  </si>
  <si>
    <t>ZZZ_Ranges!Proc_Cost_per_U_Sc_Stages_Stage_2_Cost_Types_Fixed_Exp</t>
  </si>
  <si>
    <t>Transitions!Process_Yield_pct_7</t>
  </si>
  <si>
    <t>Proc_Cost_per_U_Sc1X["Stages.Stage_2", "Cost_Types.Labor", DATE(2011,4,1)]|=if("Labor"="Fixed_Exp", if(Units!F34=0, 0, 'Cost Flow Detail'!F42/Units!F34), D69)</t>
  </si>
  <si>
    <t>Scrap_Salvage_Value_per_U["Stages.Stage_2", DATE(2011,5,1)]|=F93</t>
  </si>
  <si>
    <t>Cost_per_U_Purchd_In["Stages.Stage_3", DATE(2011,10,1)]|=L89</t>
  </si>
  <si>
    <t>Units_Scrap</t>
  </si>
  <si>
    <t>Proc_Cost_per_U_Sc1X["Stages.Stage_3", "Cost_Types.Fixed_Exp", DATE(2011,8,1)]|=if("Fixed_Exp"="Fixed_Exp", if(Units!K35=0, 0, 'Cost Flow Detail'!K43/Units!K35), J76)</t>
  </si>
  <si>
    <t>Proc_Cost_per_U_Sc1X["Stages.Stage_1", "Cost_Types.Fixed_Exp", DATE(2011,1,1)]|=if("Fixed_Exp"="Fixed_Exp", if(Units!B33=0, 0, 'Cost Flow Detail'!B41/Units!B33), 0)</t>
  </si>
  <si>
    <t>ZZZ_Ranges!Process_Yield_pct_StagesX</t>
  </si>
  <si>
    <t>ZZZ_Ranges!Scrap_Cost_per_U_Stages_Stage_1</t>
  </si>
  <si>
    <t>:D:0:StagesY.Stage_2</t>
  </si>
  <si>
    <t>Proc_Cost_per_U_Sc</t>
  </si>
  <si>
    <t>Fixed_Exp_per_Station["Stages.Stage_1", DATE(2011,12,1)]|=O97</t>
  </si>
  <si>
    <t>Scrap_Salvage_Value_per_U["Stages.Stage_3", DATE(2011,8,1)]|=J94</t>
  </si>
  <si>
    <t>ZZZ_Ranges!Proc_Cost_per_U_Sc_5</t>
  </si>
  <si>
    <t>Fixed_Exp_per_Station["Stages.Stage_3", DATE(2011,5,1)]|=F99</t>
  </si>
  <si>
    <t>Value of units in buffer stock available to enter each processing stage, segmented by cost factor (material, labor, fixed expense, overhead) by time period</t>
  </si>
  <si>
    <t>Scrap_Salvage_Value_per_U["Stages.Stage_3", DATE(2011,5,1)]|=F94</t>
  </si>
  <si>
    <t>Scenario (1, 2 or 3)</t>
  </si>
  <si>
    <t>Transitions!Process_Yield_pct_11</t>
  </si>
  <si>
    <t>ZZZ_Ranges!Process_Yield_pct_StagesX_Stage_1</t>
  </si>
  <si>
    <t>Scrap_Salvage_Value_per_U["Stages.Stage_1", DATE(2011,12,1)]|=O92</t>
  </si>
  <si>
    <t>Stations["Stages.Stage_2", DATE(2011,10,1)]|=L45</t>
  </si>
  <si>
    <t>Transitions!Process_Yield_pct_3</t>
  </si>
  <si>
    <t>ZZZ_Ranges!Scrap_Cost_Stages_Stage_2_Cost_Types_Material</t>
  </si>
  <si>
    <t>ZZZ_Ranges!COGS_per_U_Stages_Stage_2_Cost_Types_OH</t>
  </si>
  <si>
    <t>:A:-1:Scrap_Net_Cost</t>
  </si>
  <si>
    <t>:A:-1:Ident</t>
  </si>
  <si>
    <t>WIP Units purchased externally as input to each stage, by time period</t>
  </si>
  <si>
    <t>ZZZ_Ranges!Proc_Cost_per_U_Sc_Stages_Stage_1_Cost_Types_Fixed_Exp</t>
  </si>
  <si>
    <t>Proc_Cost_per_U_Sc1X["Stages.Stage_2", "Cost_Types.Fixed_Exp", DATE(2011,3,1)]|=if("Fixed_Exp"="Fixed_Exp", if(Units!D34=0, 0, 'Cost Flow Detail'!D42/Units!D34), C70)</t>
  </si>
  <si>
    <t>Proc_Cost_per_U_Sc1X["Stages.Stage_1", "Cost_Types.OH", DATE(2011,9,1)]|=if("OH"="Fixed_Exp", if(Units!L33=0, 0, 'Cost Flow Detail'!L41/Units!L33), K65)</t>
  </si>
  <si>
    <t>Proc_Cost_per_U_Sc1X["Stages.Stage_2", "Cost_Types.OH", DATE(2011,8,1)]|=if("OH"="Fixed_Exp", if(Units!K34=0, 0, 'Cost Flow Detail'!K42/Units!K34), J71)</t>
  </si>
  <si>
    <t>:A:-1:Proc_Cost_per_U_Sc</t>
  </si>
  <si>
    <t>ZZZ_Ranges!Proc_Cost_per_U_Sc_Stages_Stage_2_Cost_Types_Material</t>
  </si>
  <si>
    <t>preve(1000)</t>
  </si>
  <si>
    <t>:A:-1:Units_Out</t>
  </si>
  <si>
    <t>Proc_Cost_per_U_Sc1X["Stages.Stage_2", "Cost_Types.Labor", DATE(2011,11,1)]|=if("Labor"="Fixed_Exp", if(Units!O34=0, 0, 'Cost Flow Detail'!O42/Units!O34), N69)</t>
  </si>
  <si>
    <t>ZZZ_Ranges!COGS_per_U_5</t>
  </si>
  <si>
    <t>Proc_Cost_per_U_Sc1X["Stages.Stage_1", "Cost_Types.Labor", DATE(2011,2,1)]|=if("Labor"="Fixed_Exp", if(Units!C33=0, 0, 'Cost Flow Detail'!C41/Units!C33), B63)</t>
  </si>
  <si>
    <t>Proc_Cost_per_U_Sc1X["Stages.Stage_3", "Cost_Types.OH", DATE(2011,1,1)]|=B102*B75</t>
  </si>
  <si>
    <t>Process_Yield_pct_Sc1X["StagesX.Stage_2", DATE(2011,1,1)]|=1</t>
  </si>
  <si>
    <t>ZZZ_Ranges!Proc_Cost_per_U_4</t>
  </si>
  <si>
    <t>Proc_Cost_per_U_Sc1X["Stages.Stage_2", "Cost_Types.OH", DATE(2011,6,1)]|=if("OH"="Fixed_Exp", if(Units!H34=0, 0, 'Cost Flow Detail'!H42/Units!H34), G71)</t>
  </si>
  <si>
    <t>:A:-1:Capacity_Util_pct</t>
  </si>
  <si>
    <t>Units_Purchd_In</t>
  </si>
  <si>
    <t>ZZZ_Ranges!Proc_Cost_per_U_Sc_Stages_Stage_2_Cost_Types_OH</t>
  </si>
  <si>
    <t>Proc_Cost_per_U_Sc1X["Stages.Stage_3", "Cost_Types.OH", DATE(2011,6,1)]|=if("OH"="Fixed_Exp", if(Units!H35=0, 0, 'Cost Flow Detail'!H43/Units!H35), G77)</t>
  </si>
  <si>
    <t>ZZZ_Ranges!Proc_Cost_per_U_Sc_Stages</t>
  </si>
  <si>
    <t>ZZZ_Ranges!COGS_Stages_Stage_3_Cost_Types_OH</t>
  </si>
  <si>
    <t>:A:-1:Gross_Margin</t>
  </si>
  <si>
    <t>Scrap Net Cost/Unit</t>
  </si>
  <si>
    <t>Proc_Cost_per_U_Sc1X["Stages.Stage_3", "Cost_Types.Fixed_Exp", DATE(2011,11,1)]|=if("Fixed_Exp"="Fixed_Exp", if(Units!O35=0, 0, 'Cost Flow Detail'!O43/Units!O35), N76)</t>
  </si>
  <si>
    <t>Proc_Cost_per_U_Sc1X["Stages.Stage_2", "Cost_Types.OH", DATE(2011,2,1)]|=if("OH"="Fixed_Exp", if(Units!C34=0, 0, 'Cost Flow Detail'!C42/Units!C34), B71)</t>
  </si>
  <si>
    <t>:SD:0:1/1/2011</t>
  </si>
  <si>
    <t>Process_Yield_pct_Sc1X["StagesX.Stage_3", DATE(2011,4,1)]|=D28</t>
  </si>
  <si>
    <t>ZZZ_Ranges!Process_Cost_Stages_Stage_1_Cost_Types</t>
  </si>
  <si>
    <t>Fixed Expense/Station</t>
  </si>
  <si>
    <t>:D:0:StagesX.Stage_1</t>
  </si>
  <si>
    <t>Scrap_Salvage_Value_per_U["Stages.Stage_3", DATE(2011,11,1)]|=N94</t>
  </si>
  <si>
    <t>Process_Yield_pct_Sc1X["StagesX.Stage_3", DATE(2011,5,1)]|=F28</t>
  </si>
  <si>
    <t>ZZZ_Ranges!COGS_Stages_Stage_1_Cost_Types_OH</t>
  </si>
  <si>
    <t>Fixed_Exp_per_Station["Stages.Stage_2", DATE(2011,1,1)]|=0</t>
  </si>
  <si>
    <t>ZZZ_Ranges!Scrap_Cost_per_U_Stages_Stage_1_Cost_Types_Fixed_Exp</t>
  </si>
  <si>
    <t>COGS_per_U</t>
  </si>
  <si>
    <t>Process_Cost</t>
  </si>
  <si>
    <t>Labor_Overhead_pct</t>
  </si>
  <si>
    <t>Cost_per_U_Purchd_In["Stages.Stage_2", DATE(2011,12,1)]|=O88</t>
  </si>
  <si>
    <t>Process_Yield_pct_Sc1X["StagesX.Stage_1", DATE(2011,6,1)]|=G26</t>
  </si>
  <si>
    <t>Value of units of work in process inventory that exit each processing stage as good units, segmented by cost factor (material, labor, fixed expense, overhead) by time period</t>
  </si>
  <si>
    <t>Stage 2</t>
  </si>
  <si>
    <t>Fixed_Exp_per_Station["Stages.Stage_1", DATE(2011,10,1)]|=L97</t>
  </si>
  <si>
    <t>Proc_Cost_per_U_Sc1X["Stages.Stage_3", "Cost_Types.Labor", DATE(2011,11,1)]|=if("Labor"="Fixed_Exp", if(Units!O35=0, 0, 'Cost Flow Detail'!O43/Units!O35), N75)</t>
  </si>
  <si>
    <t>:A:-1:Cost_Purchd_U_In</t>
  </si>
  <si>
    <t>Processing Stations</t>
  </si>
  <si>
    <t>:A:0:Project_Name</t>
  </si>
  <si>
    <t>:D:0:Cost_Types.Labor</t>
  </si>
  <si>
    <t>ZZZ_Ranges!COGS_per_U_Stages_Stage_2_Cost_Types</t>
  </si>
  <si>
    <t>Units!Units_Avail_In_4</t>
  </si>
  <si>
    <t>StagesY, Stages</t>
  </si>
  <si>
    <t>ZZZ_Ranges!COGS_7</t>
  </si>
  <si>
    <t>ZZZ_Ranges!COGS_6</t>
  </si>
  <si>
    <t>ZZZ_Ranges!COGS_5</t>
  </si>
  <si>
    <t>ZZZ_Ranges!COGS_4</t>
  </si>
  <si>
    <t>ZZZ_Ranges!COGS_3</t>
  </si>
  <si>
    <t>ZZZ_Ranges!COGS_2</t>
  </si>
  <si>
    <t>ZZZ_Ranges!COGS_1</t>
  </si>
  <si>
    <t>Proc_Cost_per_U</t>
  </si>
  <si>
    <t>ZZZ_Ranges!Process_Cost_Stages_Stage_3_Cost_Types_Material</t>
  </si>
  <si>
    <t>Proc_Cost_per_U_Sc1X["Stages.Stage_1", "Cost_Types.OH", DATE(2011,10,1)]|=if("OH"="Fixed_Exp", if(Units!N33=0, 0, 'Cost Flow Detail'!N41/Units!N33), L65)</t>
  </si>
  <si>
    <t>ZZZ_Ranges!COGS_9</t>
  </si>
  <si>
    <t>:D:0:Cost_Types.Fixed_Exp</t>
  </si>
  <si>
    <t>Transitions!Process_Yield_pct_10</t>
  </si>
  <si>
    <t>ZZZ_Ranges!Units_Out_Plot_Stages_Stage_1</t>
  </si>
  <si>
    <t>Stations["Stages.Stage_2", DATE(2011,12,1)]|=O45</t>
  </si>
  <si>
    <t>Proc_Cost_per_U_Sc1X["Stages.Stage_3", "Cost_Types.OH", DATE(2011,11,1)]|=if("OH"="Fixed_Exp", if(Units!O35=0, 0, 'Cost Flow Detail'!O43/Units!O35), N77)</t>
  </si>
  <si>
    <t>ZZZ_Ranges!COGS_per_U_Stages</t>
  </si>
  <si>
    <t>Proc_Cost_per_U_Sc1X["Stages.Stage_3", "Cost_Types.Labor", DATE(2011,3,1)]|=if("Labor"="Fixed_Exp", if(Units!D35=0, 0, 'Cost Flow Detail'!D43/Units!D35), C75)</t>
  </si>
  <si>
    <t>Units_Purchd_In["Stages.Stage_2", DATE(2011,9,1)]|=K39</t>
  </si>
  <si>
    <t>Stations["Stages.Stage_3", DATE(2011,12,1)]|=O46</t>
  </si>
  <si>
    <t>Process_Yield_pct_Sc1X["StagesX.Stage_3", DATE(2011,10,1)]|=L28</t>
  </si>
  <si>
    <t>Labor</t>
  </si>
  <si>
    <t>Stations["Stages.Stage_1", DATE(2011,7,1)]|=H44</t>
  </si>
  <si>
    <t>WIP_Out</t>
  </si>
  <si>
    <t>ZZZ_Ranges!COGS_per_U_Stages_Stage_1</t>
  </si>
  <si>
    <t>Transitions!Process_Yield_pct_6</t>
  </si>
  <si>
    <t>ZZZ_Ranges!Process_Cost_Time_Period</t>
  </si>
  <si>
    <t>ZZZ_Ranges!COGS_Stages_Stage_1_Cost_Types_Fixed_Exp</t>
  </si>
  <si>
    <t>Fixed_Exp_per_Station["Stages.Stage_3", DATE(2011,4,1)]|=D99</t>
  </si>
  <si>
    <t>:D:2:Stages.Stage_1</t>
  </si>
  <si>
    <t>ZZZ_Ranges!Process_Yield_pct_Date</t>
  </si>
  <si>
    <t>ZZZ_Ranges!Proc_Cost_per_U_Sc_Stages_Stage_1_Cost_Types_Labor</t>
  </si>
  <si>
    <t>Units_Purchd_In["Stages.Stage_1", DATE(2011,1,1)]|=0/3</t>
  </si>
  <si>
    <t>Proc_Cost_per_U_Sc1X["Stages.Stage_1", "Cost_Types.OH", DATE(2011,8,1)]|=if("OH"="Fixed_Exp", if(Units!K33=0, 0, 'Cost Flow Detail'!K41/Units!K33), J65)</t>
  </si>
  <si>
    <t>ZZZ_Ranges!Process_Yield_pct_Time_Period</t>
  </si>
  <si>
    <t>Process_Yield_pct_Sc1X["StagesX.Stage_1", DATE(2011,1,1)]|=1</t>
  </si>
  <si>
    <t>Station_Capacity["Stages.Stage_1", DATE(2011,8,1)]|=J50</t>
  </si>
  <si>
    <t>ZZZ_Ranges!Proc_Cost_per_U_Sc_Stages_Stage_3_Cost_Types_OH</t>
  </si>
  <si>
    <t>Stations["Stages.Stage_1", DATE(2011,8,1)]|=J44</t>
  </si>
  <si>
    <t>Fixed_Exp_per_Station["Stages.Stage_2", DATE(2011,2,1)]|=B98</t>
  </si>
  <si>
    <t>ZZZ_Ranges!Proc_Cost_per_U_Stages_Stage_3_Cost_Types_OH</t>
  </si>
  <si>
    <t>Scrap_Salvage_Value_per_U["Stages.Stage_2", DATE(2011,11,1)]|=N93</t>
  </si>
  <si>
    <t>Transitions!Process_Yield_pct_2</t>
  </si>
  <si>
    <t>ZZZ_Ranges!Process_Cost_Stages_Stage_1</t>
  </si>
  <si>
    <t>if(Units_In=0, Proc_Cost_per_U_Sc, Process_Cost/Units_In)</t>
  </si>
  <si>
    <t>A duplicate list of process stages in the process flow. This list is needed so that some variables can have two dimensions consisting of process stages,  because ModelSheet does not permit the same dimension to be used two times in a variable.</t>
  </si>
  <si>
    <t>:D:0:StagesX.Stage_2</t>
  </si>
  <si>
    <t>Proc_Cost_per_U_Sc1X["Stages.Stage_1", "Cost_Types.OH", DATE(2011,12,1)]|=if("OH"="Fixed_Exp", if(Units!P33=0, 0, 'Cost Flow Detail'!P41/Units!P33), O65)</t>
  </si>
  <si>
    <t>Proc_Cost_per_U_Sc1X["Stages.Stage_3", "Cost_Types.Fixed_Exp", DATE(2011,9,1)]|=if("Fixed_Exp"="Fixed_Exp", if(Units!L35=0, 0, 'Cost Flow Detail'!L43/Units!L35), K76)</t>
  </si>
  <si>
    <t>ZZZ_Ranges!Scrap_Cost_Date</t>
  </si>
  <si>
    <t>ZZZ_Ranges!COGS_per_U_Stages_Stage_3_Cost_Types</t>
  </si>
  <si>
    <t>ZZZ_Ranges!Process_Cost_Stages_Stage_2_Cost_Types_OH</t>
  </si>
  <si>
    <t>ifm(isleafd("Stages"), sum(ranged("Cost_Types")), " ")</t>
  </si>
  <si>
    <t>if(Scenario=1, Process_Yield_pct_Sc1X, if(Scenario=2, 0, if(Scenario=3, 0, "error")))</t>
  </si>
  <si>
    <t>Process Cost</t>
  </si>
  <si>
    <t>Proc_Cost_per_U_Sc1X["Stages.Stage_1", "Cost_Types.Material", DATE(2011,2,1)]|=if("Material"="Fixed_Exp", if(Units!C33=0, 0, 'Cost Flow Detail'!C41/Units!C33), B62)</t>
  </si>
  <si>
    <t>ZZZ_Ranges!COGS_Stages_Stage_2_Cost_Types_Material</t>
  </si>
  <si>
    <t>Value of work in process inventory available to enter each processing stage, segmented by cost factor (material, labor, fixed expense, overhead) by time period</t>
  </si>
  <si>
    <t>Process_Yield_pct_Sc1X["StagesX.Stage_3", DATE(2011,11,1)]|=N28</t>
  </si>
  <si>
    <t>ZZZ_Ranges!COGS_8</t>
  </si>
  <si>
    <t>:A:0:Scenario</t>
  </si>
  <si>
    <t>ZZZ_Ranges!COGS_Stages_Stage_2_Cost_Types_Labor</t>
  </si>
  <si>
    <t>Proc_Cost_per_U_Sc1X["Stages.Stage_1", "Cost_Types.Fixed_Exp", DATE(2011,11,1)]|=if("Fixed_Exp"="Fixed_Exp", if(Units!O33=0, 0, 'Cost Flow Detail'!O41/Units!O33), N64)</t>
  </si>
  <si>
    <t>:A:-1:Station_Capacity</t>
  </si>
  <si>
    <t>ZZZ_Ranges!Scrap_Cost_Time_Period</t>
  </si>
  <si>
    <t>Units_Purchd_In["Stages.Stage_3", DATE(2011,2,1)]|=B40</t>
  </si>
  <si>
    <t>Scrap_Salvage_Value_per_U["Stages.Stage_2", DATE(2011,3,1)]|=C93</t>
  </si>
  <si>
    <t>ABC, Inc.</t>
  </si>
  <si>
    <t>Scrap_Salvage_Value</t>
  </si>
  <si>
    <t>Good units available to enter each processing stage, by time period</t>
  </si>
  <si>
    <t>Fixed_Exp_per_Station["Stages.Stage_1", DATE(2011,11,1)]|=N97</t>
  </si>
  <si>
    <t>Process_Yield_pct_Sc1X["StagesX.Stage_3", DATE(2011,9,1)]|=K28</t>
  </si>
  <si>
    <t>preve(0, matmult(Units_Out-0, Transition_pct, "Stages", "StagesX"))+preve(0, Units_Buffer_Stock)+Units_Purchd_In</t>
  </si>
  <si>
    <t>Stations["Stages.Stage_1", DATE(2011,12,1)]|=O44</t>
  </si>
  <si>
    <t>Process Cost/Unit</t>
  </si>
  <si>
    <t>ZZZ_Ranges!Process_Cost_Stages_Stage_1_Cost_Types_OH</t>
  </si>
  <si>
    <t>ZZZ_Ranges!Scrap_Cost_per_U_7</t>
  </si>
  <si>
    <t>ZZZ_Ranges!Process_Yield_pct_StagesX_Stage_3</t>
  </si>
  <si>
    <t>ZZZ_Ranges!Process_Cost_11</t>
  </si>
  <si>
    <t>Proc_Cost_per_U_Sc1X["Stages.Stage_3", "Cost_Types.OH", DATE(2011,10,1)]|=if("OH"="Fixed_Exp", if(Units!N35=0, 0, 'Cost Flow Detail'!N43/Units!N35), L77)</t>
  </si>
  <si>
    <t>ZZZ_Ranges!Proc_Cost_per_U_Sc_Time_Period</t>
  </si>
  <si>
    <t>Stations["Stages.Stage_1", DATE(2011,2,1)]|=B44</t>
  </si>
  <si>
    <t>ZZZ_Ranges!Scrap_Cost_per_U_9</t>
  </si>
  <si>
    <t>Fixed_Exp_per_Station["Stages.Stage_3", DATE(2011,2,1)]|=B99</t>
  </si>
  <si>
    <t>ZZZ_Ranges!Process_Cost_Stages_Stage_3_Cost_Types_Labor</t>
  </si>
  <si>
    <t>Units!Units_Avail_In_5</t>
  </si>
  <si>
    <t>Proc_Cost_per_U_Sc1X["Stages.Stage_3", "Cost_Types.OH", DATE(2011,4,1)]|=if("OH"="Fixed_Exp", if(Units!F35=0, 0, 'Cost Flow Detail'!F43/Units!F35), D77)</t>
  </si>
  <si>
    <t>Proc_Cost_per_U_Sc1X["Stages.Stage_2", "Cost_Types.Labor", DATE(2011,9,1)]|=if("Labor"="Fixed_Exp", if(Units!L34=0, 0, 'Cost Flow Detail'!L42/Units!L34), K69)</t>
  </si>
  <si>
    <t>WIP_In+Process_Cost-if(WIP_Avail_In["Cost_Types"]+Process_Cost["Cost_Types"]=0, 0, (WIP_Avail_In+Process_Cost)/(WIP_Avail_In["Cost_Types"]+Process_Cost["Cost_Types"])*Scrap_Salvage_Value_per_U)*Units_Scrap</t>
  </si>
  <si>
    <t>Project Name</t>
  </si>
  <si>
    <t>Cost_per_U_Purchd_In["Stages.Stage_2", DATE(2011,4,1)]|=D88</t>
  </si>
  <si>
    <t>Scrap_Salvage_Value_per_U["Stages.Stage_3", DATE(2011,2,1)]|=B94</t>
  </si>
  <si>
    <t>ZZZ_Ranges!Process_Cost_6</t>
  </si>
  <si>
    <t>ZZZ_Ranges!Process_Cost_4</t>
  </si>
  <si>
    <t>ZZZ_Ranges!Process_Cost_5</t>
  </si>
  <si>
    <t>ZZZ_Ranges!Scrap_Cost_per_U_12</t>
  </si>
  <si>
    <t>ZZZ_Ranges!COGS_per_U_7</t>
  </si>
  <si>
    <t>ZZZ_Ranges!COGS_per_U_Stages_Stage_1_Cost_Types_Labor</t>
  </si>
  <si>
    <t>:A:0:Fixed_Exp_per_Station</t>
  </si>
  <si>
    <t>Cost_per_U_Purchd_In*Units_Purchd_In</t>
  </si>
  <si>
    <t>Units_Purchd_In["Stages.Stage_2", DATE(2011,2,1)]|=B39</t>
  </si>
  <si>
    <t>ZZZ_Ranges!Scrap_Cost_per_U_Stages_Stage_3_Cost_Types_Labor</t>
  </si>
  <si>
    <t>Stations["Stages.Stage_1", DATE(2011,4,1)]|=D44</t>
  </si>
  <si>
    <t>Transitions!Process_Yield_pct_5</t>
  </si>
  <si>
    <t>ZZZ_Ranges!COGS_per_U_Stages_Stage_3_Cost_Types_Labor</t>
  </si>
  <si>
    <t>WIP/Unit In</t>
  </si>
  <si>
    <t>Fixed_Exp_per_Station["Stages.Stage_1", DATE(2011,9,1)]|=K97</t>
  </si>
  <si>
    <t>:A:0:COGS</t>
  </si>
  <si>
    <t>Station_Capacity["Stages.Stage_1", DATE(2011,6,1)]|=G50</t>
  </si>
  <si>
    <t>ZZZ_Ranges!Process_Cost_Stages_Stage_1_Cost_Types_Fixed_Exp</t>
  </si>
  <si>
    <t>Fixed_Exp_per_Station["Stages.Stage_2", DATE(2011,3,1)]|=C98</t>
  </si>
  <si>
    <t>:D:0:StagesX.Stage_3</t>
  </si>
  <si>
    <t>Scrap_Salvage_Value_per_U["Stages.Stage_3", DATE(2011,1,1)]|=0</t>
  </si>
  <si>
    <t>:A:0:Scrap_pct</t>
  </si>
  <si>
    <t>Proc_Cost_per_U_Sc1X["Stages.Stage_1", "Cost_Types.Material", DATE(2011,1,1)]|=if("Material"="Fixed_Exp", if(Units!B33=0, 0, 'Cost Flow Detail'!B41/Units!B33), 0)</t>
  </si>
  <si>
    <t>Transition_pct_Sc1X["StagesX.Stage_3", "Stages.Stage_1"]|=0</t>
  </si>
  <si>
    <t>Process_Yield_pct_Sc1X["StagesX.Stage_2", DATE(2011,6,1)]|=G27</t>
  </si>
  <si>
    <t>Proc_Cost_per_U_Sc1X["Stages.Stage_3", "Cost_Types.Fixed_Exp", DATE(2011,12,1)]|=if("Fixed_Exp"="Fixed_Exp", if(Units!P35=0, 0, 'Cost Flow Detail'!P43/Units!P35), O76)</t>
  </si>
  <si>
    <t>:D:0:Cost_Types.Material</t>
  </si>
  <si>
    <t>:A:0:Scrap_Salvage_Value_per_U</t>
  </si>
  <si>
    <t>ZZZ_Ranges!Proc_Cost_per_U_Sc_6</t>
  </si>
  <si>
    <t>:A:0:Process_Yield_pct_Sc1X</t>
  </si>
  <si>
    <t>Proc_Cost_per_U_Sc1X["Stages.Stage_1", "Cost_Types.Labor", DATE(2011,3,1)]|=if("Labor"="Fixed_Exp", if(Units!D33=0, 0, 'Cost Flow Detail'!D41/Units!D33), C63)</t>
  </si>
  <si>
    <t>ZZZ_Ranges!COGS_Stages_Stage_3</t>
  </si>
  <si>
    <t>Units_Purchd_In["Stages.Stage_3", DATE(2011,11,1)]|=N40</t>
  </si>
  <si>
    <t>Station_Capacity["Stages.Stage_3", DATE(2011,1,1)]|=1000</t>
  </si>
  <si>
    <t>:A:-1:Scrap_Salvage_Value_per_U</t>
  </si>
  <si>
    <t>Proc_Cost_per_U_Sc1X["Stages.Stage_2", "Cost_Types.Fixed_Exp", DATE(2011,4,1)]|=if("Fixed_Exp"="Fixed_Exp", if(Units!F34=0, 0, 'Cost Flow Detail'!F42/Units!F34), D70)</t>
  </si>
  <si>
    <t>Process_Yield_pct_Sc1X["StagesX.Stage_1", DATE(2011,3,1)]|=C26</t>
  </si>
  <si>
    <t>Proc_Cost_per_U_Sc1X["Stages.Stage_3", "Cost_Types.Fixed_Exp", DATE(2011,4,1)]|=if("Fixed_Exp"="Fixed_Exp", if(Units!F35=0, 0, 'Cost Flow Detail'!F43/Units!F35), D76)</t>
  </si>
  <si>
    <t>Proc_Cost_per_U_Sc1X["Stages.Stage_1", "Cost_Types.Fixed_Exp", DATE(2011,10,1)]|=if("Fixed_Exp"="Fixed_Exp", if(Units!N33=0, 0, 'Cost Flow Detail'!N41/Units!N33), L64)</t>
  </si>
  <si>
    <t>ZZZ_Ranges!Scrap_Cost_per_U_Time_Period</t>
  </si>
  <si>
    <t>ZZZ_Ranges!Scrap_Cost_Stages_Stage_1_Cost_Types_Material</t>
  </si>
  <si>
    <t>:A:0:Units_Purchd_In</t>
  </si>
  <si>
    <t>ZZZ_Ranges!Proc_Cost_per_U_Stages_Stage_3_Cost_Types_Material</t>
  </si>
  <si>
    <t>ZZZ_Ranges!Proc_Cost_per_U_12</t>
  </si>
  <si>
    <t>ZZZ_Ranges!COGS_per_U_6</t>
  </si>
  <si>
    <t>ZZZ_Ranges!Proc_Cost_per_U_10</t>
  </si>
  <si>
    <t>ZZZ_Ranges!Proc_Cost_per_U_11</t>
  </si>
  <si>
    <t>Scrap_Cost</t>
  </si>
  <si>
    <t>Fixed_Exp_per_Station*Stations</t>
  </si>
  <si>
    <t>ZZZ_Ranges!Scrap_Cost_per_U_Stages_Stage_2_Cost_Types_Fixed_Exp</t>
  </si>
  <si>
    <t>Station_Capacity["Stages.Stage_3", DATE(2011,8,1)]|=J52</t>
  </si>
  <si>
    <t>Scrap_Salvage_Value_per_U["Stages.Stage_2", DATE(2011,1,1)]|=0</t>
  </si>
  <si>
    <t>ZZZ_Ranges!Scrap_Cost_11</t>
  </si>
  <si>
    <t>Station_Capacity["Stages.Stage_1", DATE(2011,3,1)]|=C50</t>
  </si>
  <si>
    <t>Cost of purchased input units entered into each state, segmented by cost factor (material, labor, fixed expense, overhead) by time period</t>
  </si>
  <si>
    <t>ZZZ_Ranges!Proc_Cost_per_U_8</t>
  </si>
  <si>
    <t>Transitions!Process_Yield_pct_12</t>
  </si>
  <si>
    <t>ZZZ_Ranges!Process_Yield_pct_StagesX_Stage_2</t>
  </si>
  <si>
    <t>Fixed_Exp_per_Station["Stages.Stage_2", DATE(2011,7,1)]|=H98</t>
  </si>
  <si>
    <t>ZZZ_Ranges!COGS_per_U_Stages_Stage_1_Cost_Types_Fixed_Exp</t>
  </si>
  <si>
    <t>Units_Purchd_In["Stages.Stage_1", DATE(2011,11,1)]|=N38</t>
  </si>
  <si>
    <t>ZZZ_Ranges!Proc_Cost_per_U_Stages_Stage_3_Cost_Types</t>
  </si>
  <si>
    <t>Labor_Overhead_pct[DATE(2011,9,1)]|=K102</t>
  </si>
  <si>
    <t>Process_Yield_pct_Sc1X["StagesX.Stage_3", DATE(2011,1,1)]|=1</t>
  </si>
  <si>
    <t>ZZZ_Ranges!Proc_Cost_per_U_Date</t>
  </si>
  <si>
    <t>Units_Purchd_In["Stages.Stage_3", DATE(2011,8,1)]|=J40</t>
  </si>
  <si>
    <t>Units In</t>
  </si>
  <si>
    <t>Proc_Cost_per_U_Sc1X["Stages.Stage_1", "Cost_Types.OH", DATE(2011,11,1)]|=if("OH"="Fixed_Exp", if(Units!O33=0, 0, 'Cost Flow Detail'!O41/Units!O33), N65)</t>
  </si>
  <si>
    <t>Station_Capacity["Stages.Stage_1", DATE(2011,10,1)]|=L50</t>
  </si>
  <si>
    <t>ZZZ_Ranges!Units_Buffer_Stock_Stages_Stage_1</t>
  </si>
  <si>
    <t>Stations["Stages.Stage_3", DATE(2011,1,1)]|=1</t>
  </si>
  <si>
    <t>ZZZ_Ranges!Proc_Cost_per_U_Sc_Date</t>
  </si>
  <si>
    <t>:A:-1:Fixed_Expense</t>
  </si>
  <si>
    <t>Value of units of work in process inventory that enter each processing stage, segmented by cost factor (material, labor, fixed expense, overhead) by time period</t>
  </si>
  <si>
    <t>:A:-1:Process_Cost</t>
  </si>
  <si>
    <t>ZZZ_Ranges!Process_Cost_10</t>
  </si>
  <si>
    <t>Units Available In</t>
  </si>
  <si>
    <t>:A:-1:FG_Inven_Targ_Periods</t>
  </si>
  <si>
    <t>ZZZ_Ranges!Proc_Cost_per_U_Stages_Stage_2_Cost_Types_Labor</t>
  </si>
  <si>
    <t>Proc_Cost_per_U_Sc1X["Stages.Stage_3", "Cost_Types.Fixed_Exp", DATE(2011,2,1)]|=if("Fixed_Exp"="Fixed_Exp", if(Units!C35=0, 0, 'Cost Flow Detail'!C43/Units!C35), B76)</t>
  </si>
  <si>
    <t>Station_Capacity["Stages.Stage_1", DATE(2011,9,1)]|=K50</t>
  </si>
  <si>
    <t>Process_Yield_pct_Sc1X["StagesX.Stage_3", DATE(2011,6,1)]|=G28</t>
  </si>
  <si>
    <t>Project_Name[]|</t>
  </si>
  <si>
    <t>Fixed_Exp_per_Station["Stages.Stage_1", DATE(2011,4,1)]|=D97</t>
  </si>
  <si>
    <t>Station_Capacity["Stages.Stage_2", DATE(2011,8,1)]|=J51</t>
  </si>
  <si>
    <t>:A:0:Transition_pct</t>
  </si>
  <si>
    <t>:D:1:StagesX</t>
  </si>
  <si>
    <t>Units!Units_Avail_In_6</t>
  </si>
  <si>
    <t>Process_Yield_pct_Sc1X["StagesX.Stage_2", DATE(2011,5,1)]|=F27</t>
  </si>
  <si>
    <t>Process_Yield_pct_Sc1X["StagesX.Stage_2", DATE(2011,4,1)]|=D27</t>
  </si>
  <si>
    <t>FG_Inven_Targ_Periods[]|</t>
  </si>
  <si>
    <t>Total</t>
  </si>
  <si>
    <t>Scrap Net Cost</t>
  </si>
  <si>
    <t>Percent of good units output from stage A that goes to stage B for the next time period, for all pairs of processes A and B, by time period, for scenario 1</t>
  </si>
  <si>
    <t>Display Label</t>
  </si>
  <si>
    <t>Scrap_Salvage_Value_per_U["Stages.Stage_1", DATE(2011,7,1)]|=H92</t>
  </si>
  <si>
    <t>ZZZ_Ranges!COGS_Stages_Stage_2_Cost_Types</t>
  </si>
  <si>
    <t>:D:-1:Stages</t>
  </si>
  <si>
    <t>Station_Capacity["Stages.Stage_1", DATE(2011,1,1)]|=1000</t>
  </si>
  <si>
    <t>Units_Purchd_In["Stages.Stage_2", DATE(2011,12,1)]|=O39</t>
  </si>
  <si>
    <t>Proc_Cost_per_U_Sc1X["Stages.Stage_1", "Cost_Types.Material", DATE(2011,12,1)]|=if("Material"="Fixed_Exp", if(Units!P33=0, 0, 'Cost Flow Detail'!P41/Units!P33), O62)</t>
  </si>
  <si>
    <t>Fixed_Exp_per_Station["Stages.Stage_3", DATE(2011,10,1)]|=L99</t>
  </si>
  <si>
    <t>Scrap_Salvage_Value_per_U*Units_Scrap</t>
  </si>
  <si>
    <t>Stations["Stages.Stage_3", DATE(2011,9,1)]|=K46</t>
  </si>
  <si>
    <t>:D:0:Stages.Stage_2</t>
  </si>
  <si>
    <t>ZZZ_Ranges!Process_Cost_Stages_Stage_2_Cost_Types_Fixed_Exp</t>
  </si>
  <si>
    <t>Stations["Stages.Stage_3", DATE(2011,8,1)]|=J46</t>
  </si>
  <si>
    <t>Scrap_Salvage_Value_per_U["Stages.Stage_2", DATE(2011,4,1)]|=D93</t>
  </si>
  <si>
    <t>Units_Purchd_In["Stages.Stage_3", DATE(2011,5,1)]|=F40</t>
  </si>
  <si>
    <t>Fixed expense per processing station, for each stage, per time period</t>
  </si>
  <si>
    <t>Stations["Stages.Stage_2", DATE(2011,6,1)]|=G45</t>
  </si>
  <si>
    <t>Target finished goods inventory for each stage, expressed as number of periods of sales, by time period</t>
  </si>
  <si>
    <t>ZZZ_Ranges!Process_Cost_Stages_Stage_3_Cost_Types</t>
  </si>
  <si>
    <t>Proc_Cost_per_U_Sc1X["Stages.Stage_2", "Cost_Types.Fixed_Exp", DATE(2011,5,1)]|=if("Fixed_Exp"="Fixed_Exp", if(Units!G34=0, 0, 'Cost Flow Detail'!G42/Units!G34), F70)</t>
  </si>
  <si>
    <t>Station_Capacity["Stages.Stage_3", DATE(2011,4,1)]|=D52</t>
  </si>
  <si>
    <t>Proc_Cost_per_U_Sc1X["Stages.Stage_1", "Cost_Types.Labor", DATE(2011,10,1)]|=if("Labor"="Fixed_Exp", if(Units!N33=0, 0, 'Cost Flow Detail'!N41/Units!N33), L63)</t>
  </si>
  <si>
    <t>Proc_Cost_per_U_Sc1X["Stages.Stage_1", "Cost_Types.Fixed_Exp", DATE(2011,3,1)]|=if("Fixed_Exp"="Fixed_Exp", if(Units!D33=0, 0, 'Cost Flow Detail'!D41/Units!D33), C64)</t>
  </si>
  <si>
    <t>Proc_Cost_per_U_Sc1X["Stages.Stage_3", "Cost_Types.Fixed_Exp", DATE(2011,5,1)]|=if("Fixed_Exp"="Fixed_Exp", if(Units!G35=0, 0, 'Cost Flow Detail'!G43/Units!G35), F76)</t>
  </si>
  <si>
    <t>ZZZ_Ranges!COGS_Time_Period</t>
  </si>
  <si>
    <t>:A:0:Units_Capacity</t>
  </si>
  <si>
    <t>Cost_per_U_Purchd_In["Stages.Stage_2", DATE(2011,3,1)]|=C88</t>
  </si>
  <si>
    <t>ZZZ_Ranges!Scrap_Cost_per_U_Stages_Stage_3_Cost_Types</t>
  </si>
  <si>
    <t>Transition_pct_Sc1X["StagesX.Stage_3", "Stages.Stage_2"]|=0</t>
  </si>
  <si>
    <t>:A:-1:Process_Yield_pct_Sc1X</t>
  </si>
  <si>
    <t>ZZZ_Ranges!Scrap_Cost_per_U_Stages_Stage_3_Cost_Types_Fixed_Exp</t>
  </si>
  <si>
    <t>Labor_Overhead_pct[DATE(2011,7,1)]|=H102</t>
  </si>
  <si>
    <t>Scenario[]|</t>
  </si>
  <si>
    <t>Units_Purchd_In["Stages.Stage_2", DATE(2011,11,1)]|=N39</t>
  </si>
  <si>
    <t>Station_Capacity["Stages.Stage_3", DATE(2011,10,1)]|=L52</t>
  </si>
  <si>
    <t>Units_Purchd_In["Stages.Stage_1", DATE(2011,7,1)]|=H38</t>
  </si>
  <si>
    <t>Percentage of units input that become scrap at each stage, by time period</t>
  </si>
  <si>
    <t>Units_Purchd_In["Stages.Stage_1", DATE(2011,12,1)]|=O38</t>
  </si>
  <si>
    <t>Station_Capacity["Stages.Stage_3", DATE(2011,6,1)]|=G52</t>
  </si>
  <si>
    <t>Variable</t>
  </si>
  <si>
    <t>Gross_Margin</t>
  </si>
  <si>
    <t>Units Out</t>
  </si>
  <si>
    <t>Proc_Cost_per_U_Sc1X["Stages.Stage_1", "Cost_Types.Fixed_Exp", DATE(2011,2,1)]|=if("Fixed_Exp"="Fixed_Exp", if(Units!C33=0, 0, 'Cost Flow Detail'!C41/Units!C33), B64)</t>
  </si>
  <si>
    <t>Scrap_Salvage_Value_per_U["Stages.Stage_2", DATE(2011,6,1)]|=G93</t>
  </si>
  <si>
    <t>Cost of units sold as finished goods from out put of each stage, segmented by cost factor (material, labor, fixed expense, overhead), by time period</t>
  </si>
  <si>
    <t>:A:0:Fixed_Expense</t>
  </si>
  <si>
    <t>ZZZ_Ranges!Units_Buffer_Stock_Stages_Stage_2</t>
  </si>
  <si>
    <t>Fixed_Exp_per_Station["Stages.Stage_3", DATE(2011,1,1)]|=0</t>
  </si>
  <si>
    <t>Process_Yield_pct_Sc1X["StagesX.Stage_1", DATE(2011,8,1)]|=J26</t>
  </si>
  <si>
    <t>Proc_Cost_per_U_Sc1X["Stages.Stage_3", "Cost_Types.Material", DATE(2011,4,1)]|=if("Material"="Fixed_Exp", if(Units!F35=0, 0, 'Cost Flow Detail'!F43/Units!F35), D74)</t>
  </si>
  <si>
    <t>Units!Units_Avail_In_11</t>
  </si>
  <si>
    <t>Proc_Cost_per_U_Sc1X["Stages.Stage_1", "Cost_Types.Fixed_Exp", DATE(2011,4,1)]|=if("Fixed_Exp"="Fixed_Exp", if(Units!F33=0, 0, 'Cost Flow Detail'!F41/Units!F33), D64)</t>
  </si>
  <si>
    <t>Scrap_Salvage_Value_per_U["Stages.Stage_1", DATE(2011,8,1)]|=J92</t>
  </si>
  <si>
    <t>Fixed_Exp_per_Station</t>
  </si>
  <si>
    <t>Cost_per_U_Purchd_In["Stages.Stage_2", DATE(2011,5,1)]|=F88</t>
  </si>
  <si>
    <t>Scrap_Salvage_Value_per_U["Stages.Stage_1", DATE(2011,5,1)]|=F92</t>
  </si>
  <si>
    <t>ZZZ_Ranges!Units_Scrap_Stages</t>
  </si>
  <si>
    <t>ZZZ_Ranges!Scrap_Cost_per_U_Stages_Stage_2_Cost_Types_Labor</t>
  </si>
  <si>
    <t>ZZZ_Ranges!Proc_Cost_per_U_Sc_1</t>
  </si>
  <si>
    <t>Percentage of processing capacity utilized for each stage, by time period</t>
  </si>
  <si>
    <t>Process_Yield_pct_Sc1X["StagesX.Stage_2", DATE(2011,8,1)]|=J27</t>
  </si>
  <si>
    <t>ZZZ_Ranges!Process_Cost_Stages</t>
  </si>
  <si>
    <t>:D:1:StagesY</t>
  </si>
  <si>
    <t>Fixed_Exp_per_Station["Stages.Stage_3", DATE(2011,3,1)]|=C99</t>
  </si>
  <si>
    <t>Scrap_Salvage_Value_per_U["Stages.Stage_1", DATE(2011,1,1)]|=0</t>
  </si>
  <si>
    <t>:A:0:Scrap_Cost_per_U</t>
  </si>
  <si>
    <t>Proc_Cost_per_U_Sc1X["Stages.Stage_2", "Cost_Types.Fixed_Exp", DATE(2011,1,1)]|=if("Fixed_Exp"="Fixed_Exp", if(Units!B34=0, 0, 'Cost Flow Detail'!B42/Units!B34), 0)</t>
  </si>
  <si>
    <t>Proc_Cost_per_U_Sc1X["Stages.Stage_3", "Cost_Types.Fixed_Exp", DATE(2011,10,1)]|=if("Fixed_Exp"="Fixed_Exp", if(Units!N35=0, 0, 'Cost Flow Detail'!N43/Units!N35), L76)</t>
  </si>
  <si>
    <t>Fixed_Exp_per_Station["Stages.Stage_2", DATE(2011,12,1)]|=O98</t>
  </si>
  <si>
    <t>Station_Capacity["Stages.Stage_1", DATE(2011,7,1)]|=H50</t>
  </si>
  <si>
    <t>Proc_Cost_per_U_Sc1X["Stages.Stage_2", "Cost_Types.Material", DATE(2011,12,1)]|=if("Material"="Fixed_Exp", if(Units!P34=0, 0, 'Cost Flow Detail'!P42/Units!P34), O68)</t>
  </si>
  <si>
    <t>Cost_per_U_Purchd_In["Stages.Stage_2", DATE(2011,10,1)]|=L88</t>
  </si>
  <si>
    <t>:A:0:Gross_Margin_pct</t>
  </si>
  <si>
    <t>ZZZ_Ranges!COGS_Stages_Stage_1_Cost_Types</t>
  </si>
  <si>
    <t>:D:0:Stages</t>
  </si>
  <si>
    <t>if(dimitemnum("Stages")=dimitemnum("StagesY"), 1, 0)</t>
  </si>
  <si>
    <t>if(Units_Scrap=0, 0, Scrap_Cost/Units_Scrap)</t>
  </si>
  <si>
    <t>Stage 3</t>
  </si>
  <si>
    <t>:A:0:Process_Cost</t>
  </si>
  <si>
    <t>ZZZ_Ranges!Scrap_Cost_1</t>
  </si>
  <si>
    <t>ZZZ_Ranges!Units_Out_Plot_Stages_Stage_3</t>
  </si>
  <si>
    <t>Cost Purch'd Units In</t>
  </si>
  <si>
    <t>Units!Units_Avail_In_7</t>
  </si>
  <si>
    <t>Scrap_Salvage_Value_per_U["Stages.Stage_3", DATE(2011,10,1)]|=L94</t>
  </si>
  <si>
    <t>Cost_per_U_Purchd_In["Stages.Stage_2", DATE(2011,9,1)]|=K88</t>
  </si>
  <si>
    <t>Fixed Expense</t>
  </si>
  <si>
    <t>Proc_Cost_per_U_Sc1X["Stages.Stage_3", "Cost_Types.OH", DATE(2011,3,1)]|=if("OH"="Fixed_Exp", if(Units!D35=0, 0, 'Cost Flow Detail'!D43/Units!D35), C77)</t>
  </si>
  <si>
    <t>:A:0:WIP_Buffer_Stock</t>
  </si>
  <si>
    <t>ZZZ_Ranges!Process_Cost_Stages_Stage_1_Cost_Types_Labor</t>
  </si>
  <si>
    <t>Units_Out</t>
  </si>
  <si>
    <t>Process Cost/U</t>
  </si>
  <si>
    <t>Proc_Cost_per_U_Sc1X["Stages.Stage_1", "Cost_Types.Fixed_Exp", DATE(2011,12,1)]|=if("Fixed_Exp"="Fixed_Exp", if(Units!P33=0, 0, 'Cost Flow Detail'!P41/Units!P33), O64)</t>
  </si>
  <si>
    <t>Labor_Overhead_pct[DATE(2011,4,1)]|=D102</t>
  </si>
  <si>
    <t>:D:0:Stages.Stage_1</t>
  </si>
  <si>
    <t>Process_Yield_pct_Sc1X["StagesX.Stage_2", DATE(2011,2,1)]|=B27</t>
  </si>
  <si>
    <t>if(Scenario=1, Transition_pct_Sc1X, if(Scenario=2, 0, if(Scenario=3, 0, "error")))</t>
  </si>
  <si>
    <t>ZZZ_Ranges!COGS_per_U_Stages_Stage_2_Cost_Types_Fixed_Exp</t>
  </si>
  <si>
    <t>Station_Capacity["Stages.Stage_2", DATE(2011,12,1)]|=O51</t>
  </si>
  <si>
    <t>Proc_Cost_per_U_Sc1X["Stages.Stage_2", "Cost_Types.Material", DATE(2011,9,1)]|=if("Material"="Fixed_Exp", if(Units!L34=0, 0, 'Cost Flow Detail'!L42/Units!L34), K68)</t>
  </si>
  <si>
    <t>Cost imputed to scrap at each stage, segmented by cost factor (material, labor, fixed expense, overhead) by time period</t>
  </si>
  <si>
    <t>Station_Capacity["Stages.Stage_3", DATE(2011,2,1)]|=B52</t>
  </si>
  <si>
    <t>Station_Capacity["Stages.Stage_3", DATE(2011,9,1)]|=K52</t>
  </si>
  <si>
    <t>:A:-1:WIP_per_U_In</t>
  </si>
  <si>
    <t>Process_Yield_pct_Sc1X</t>
  </si>
  <si>
    <t>Scrap_Salvage_Value_per_U["Stages.Stage_1", DATE(2011,3,1)]|=C92</t>
  </si>
  <si>
    <t>Global</t>
  </si>
  <si>
    <t>Units_Purchd_In["Stages.Stage_1", DATE(2011,10,1)]|=L38</t>
  </si>
  <si>
    <t>WIP Available In</t>
  </si>
  <si>
    <t>Scrap_Cost-Scrap_Salvage_Value</t>
  </si>
  <si>
    <t>Stations["Stages.Stage_3", DATE(2011,11,1)]|=N46</t>
  </si>
  <si>
    <t>Units_Purchd_In["Stages.Stage_1", DATE(2011,8,1)]|=J38</t>
  </si>
  <si>
    <t>:D:0:Cost_Types</t>
  </si>
  <si>
    <t>ZZZ_Ranges!Units_Buffer_Stock_Stages_Stage_3</t>
  </si>
  <si>
    <t>:D:-1:StagesY</t>
  </si>
  <si>
    <t>:D:2:StagesY.Stage_1</t>
  </si>
  <si>
    <t>Proc_Cost_per_U_Sc1X["Stages.Stage_1", "Cost_Types.Fixed_Exp", DATE(2011,5,1)]|=if("Fixed_Exp"="Fixed_Exp", if(Units!G33=0, 0, 'Cost Flow Detail'!G41/Units!G33), F64)</t>
  </si>
  <si>
    <t>Purch'd Units In</t>
  </si>
  <si>
    <t>ZZZ_Ranges!Scrap_Cost_per_U_Date</t>
  </si>
  <si>
    <t>Labor_Overhead_pct[DATE(2011,5,1)]|=F102</t>
  </si>
  <si>
    <t>Comment</t>
  </si>
  <si>
    <t>Proc_Cost_per_U_Sc1X["Stages.Stage_3", "Cost_Types.Labor", DATE(2011,4,1)]|=if("Labor"="Fixed_Exp", if(Units!F35=0, 0, 'Cost Flow Detail'!F43/Units!F35), D75)</t>
  </si>
  <si>
    <t>Proc_Cost_per_U_Sc1X["Stages.Stage_3", "Cost_Types.Fixed_Exp", DATE(2011,1,1)]|=if("Fixed_Exp"="Fixed_Exp", if(Units!B35=0, 0, 'Cost Flow Detail'!B43/Units!B35), 0)</t>
  </si>
  <si>
    <t>Stages</t>
  </si>
  <si>
    <t>Scrap_Salvage_Value_per_U["Stages.Stage_1", DATE(2011,9,1)]|=K92</t>
  </si>
  <si>
    <t>Proc_Cost_per_U_Sc1X["Stages.Stage_1", "Cost_Types.Material", DATE(2011,8,1)]|=if("Material"="Fixed_Exp", if(Units!K33=0, 0, 'Cost Flow Detail'!K41/Units!K33), J62)</t>
  </si>
  <si>
    <t>:A:0:Scrap_Net_Cost_per_U</t>
  </si>
  <si>
    <t>:A:0:Scrap_Cost</t>
  </si>
  <si>
    <t>Fixed_Exp_per_Station["Stages.Stage_3", DATE(2011,7,1)]|=H99</t>
  </si>
  <si>
    <t>Fixed_Exp_per_Station["Stages.Stage_2", DATE(2011,5,1)]|=F98</t>
  </si>
  <si>
    <t>Cost_per_U_Purchd_In["Stages.Stage_2", DATE(2011,6,1)]|=G88</t>
  </si>
  <si>
    <t>ZZZ_Ranges!Scrap_Cost_Stages_Stage_3_Cost_Types_OH</t>
  </si>
  <si>
    <t>Gross margin percent = gross margin / revenue</t>
  </si>
  <si>
    <t>if(Units_Capacity=0, 0, Units_In/Units_Capacity)</t>
  </si>
  <si>
    <t>Proc_Cost_per_U_Sc1X["Stages.Stage_1", "Cost_Types.OH", DATE(2011,7,1)]|=if("OH"="Fixed_Exp", if(Units!J33=0, 0, 'Cost Flow Detail'!J41/Units!J33), H65)</t>
  </si>
  <si>
    <t>Labor_Overhead_pct[DATE(2011,1,1)]|=0</t>
  </si>
  <si>
    <t>Units_Purchd_In["Stages.Stage_2", DATE(2011,1,1)]|=0/3</t>
  </si>
  <si>
    <t>Scrap_Salvage_Value_per_U</t>
  </si>
  <si>
    <t>Station_Capacity["Stages.Stage_2", DATE(2011,9,1)]|=K51</t>
  </si>
  <si>
    <t>Proc_Cost_per_U_Sc1X["Stages.Stage_3", "Cost_Types.OH", DATE(2011,7,1)]|=if("OH"="Fixed_Exp", if(Units!J35=0, 0, 'Cost Flow Detail'!J43/Units!J35), H77)</t>
  </si>
  <si>
    <t>:A:0:WIP_In</t>
  </si>
  <si>
    <t>Cost_per_U_Purchd_In["Stages.Stage_3", DATE(2011,4,1)]|=D89</t>
  </si>
  <si>
    <t>Station_Capacity["Stages.Stage_2", DATE(2011,10,1)]|=L51</t>
  </si>
  <si>
    <t>Units_Purchd_In["Stages.Stage_1", DATE(2011,4,1)]|=D38</t>
  </si>
  <si>
    <t>:D:-1:StagesX</t>
  </si>
  <si>
    <t>:A:0:WIP_per_U_Out</t>
  </si>
  <si>
    <t>ZZZ_Ranges!Proc_Cost_per_U_Sc_Stages_Stage_2_Cost_Types</t>
  </si>
  <si>
    <t>Units_Purchd_In["Stages.Stage_2", DATE(2011,5,1)]|=F39</t>
  </si>
  <si>
    <t>Cost_per_U_Purchd_In["Stages.Stage_3", DATE(2011,11,1)]|=N89</t>
  </si>
  <si>
    <t>Station_Capacity["Stages.Stage_1", DATE(2011,12,1)]|=O50</t>
  </si>
  <si>
    <t>Scrap_Salvage_Value_per_U["Stages.Stage_2", DATE(2011,10,1)]|=L93</t>
  </si>
  <si>
    <t>Units!Units_Avail_In_10</t>
  </si>
  <si>
    <t>Proc_Cost_per_U_Sc1X["Stages.Stage_2", "Cost_Types.OH", DATE(2011,11,1)]|=if("OH"="Fixed_Exp", if(Units!O34=0, 0, 'Cost Flow Detail'!O42/Units!O34), N71)</t>
  </si>
  <si>
    <t>ZZZ_Ranges!Units_Scrap_Date</t>
  </si>
  <si>
    <t>Proc_Cost_per_U_Sc1X["Stages.Stage_2", "Cost_Types.OH", DATE(2011,5,1)]|=if("OH"="Fixed_Exp", if(Units!G34=0, 0, 'Cost Flow Detail'!G42/Units!G34), F71)</t>
  </si>
  <si>
    <t>:A:-1:Scrap_Cost</t>
  </si>
  <si>
    <t>StagesY</t>
  </si>
  <si>
    <t>Units_Purchd_In["Stages.Stage_3", DATE(2011,1,1)]|=0/3</t>
  </si>
  <si>
    <t>ZZZ_Ranges!COGS_Stages_Stage_1_Cost_Types_Labor</t>
  </si>
  <si>
    <t>Proc_Cost_per_U_Sc1X["Stages.Stage_3", "Cost_Types.Labor", DATE(2011,5,1)]|=if("Labor"="Fixed_Exp", if(Units!G35=0, 0, 'Cost Flow Detail'!G43/Units!G35), F75)</t>
  </si>
  <si>
    <t>ZZZ_Ranges!Scrap_Cost_4</t>
  </si>
  <si>
    <t>Proc_Cost_per_U_Sc1X["Stages.Stage_1", "Cost_Types.Fixed_Exp", DATE(2011,9,1)]|=if("Fixed_Exp"="Fixed_Exp", if(Units!L33=0, 0, 'Cost Flow Detail'!L41/Units!L33), K64)</t>
  </si>
  <si>
    <t>:A:-1:WIP_per_U_Out</t>
  </si>
  <si>
    <t>ZZZ_Ranges!Proc_Cost_per_U_Sc_11</t>
  </si>
  <si>
    <t>Salvage value of units scrapped at each stage, segmented by cost factor (material, labor, fixed expense, overhead) by time period</t>
  </si>
  <si>
    <t>Proc_Cost_per_U_Sc1X["Stages.Stage_2", "Cost_Types.Fixed_Exp", DATE(2011,10,1)]|=if("Fixed_Exp"="Fixed_Exp", if(Units!N34=0, 0, 'Cost Flow Detail'!N42/Units!N34), L70)</t>
  </si>
  <si>
    <t>ZZZ_Ranges!Units_Out_Plot_Date</t>
  </si>
  <si>
    <t>ZZZ_Ranges!Proc_Cost_per_U_7</t>
  </si>
  <si>
    <t>Stations["Stages.Stage_1", DATE(2011,9,1)]|=K44</t>
  </si>
  <si>
    <t>Transition_pct</t>
  </si>
  <si>
    <t>:D:2:StagesY</t>
  </si>
  <si>
    <t>Proc_Cost_per_U_Sc1X["Stages.Stage_1", "Cost_Types.Material", DATE(2011,3,1)]|=if("Material"="Fixed_Exp", if(Units!D33=0, 0, 'Cost Flow Detail'!D41/Units!D33), C62)</t>
  </si>
  <si>
    <t>Cost_per_U_Purchd_In["Stages.Stage_1", DATE(2011,4,1)]|=D87</t>
  </si>
  <si>
    <t>Scrap_Salvage_Value_per_U["Stages.Stage_2", DATE(2011,2,1)]|=B93</t>
  </si>
  <si>
    <t>Units_Purchd_In["Stages.Stage_2", DATE(2011,10,1)]|=L39</t>
  </si>
  <si>
    <t>Model Start</t>
  </si>
  <si>
    <t>ZZZ_Ranges!COGS_per_U_1</t>
  </si>
  <si>
    <t>Stations["Stages.Stage_3", DATE(2011,10,1)]|=L46</t>
  </si>
  <si>
    <t>Units!Units_Avail_In_8</t>
  </si>
  <si>
    <t>:D:1:Cost_Types</t>
  </si>
  <si>
    <t>ZZZ_Ranges!Process_Cost_Stages_Stage_3</t>
  </si>
  <si>
    <t>ZZZ_Ranges!COGS_Stages_Stage_2_Cost_Types_OH</t>
  </si>
  <si>
    <t>Station_Capacity["Stages.Stage_3", DATE(2011,7,1)]|=H52</t>
  </si>
  <si>
    <t>ZZZ_Ranges!Scrap_Cost_per_U_6</t>
  </si>
  <si>
    <t>if(Scenario=1, Proc_Cost_per_U_Sc1X, if(Scenario=2, 0, if(Scenario=3, 0, "error")))</t>
  </si>
  <si>
    <t>ZZZ_Ranges!Scrap_Cost_per_U_4</t>
  </si>
  <si>
    <t>ZZZ_Ranges!Scrap_Cost_per_U_5</t>
  </si>
  <si>
    <t>ZZZ_Ranges!Scrap_Cost_per_U_2</t>
  </si>
  <si>
    <t>ZZZ_Ranges!Scrap_Cost_per_U_3</t>
  </si>
  <si>
    <t>ZZZ_Ranges!Scrap_Cost_per_U_1</t>
  </si>
  <si>
    <t>Process_Yield_pct_Sc1X["StagesX.Stage_3", DATE(2011,12,1)]|=O28</t>
  </si>
  <si>
    <t>ZZZ_Ranges!Units_Out_Plot_Time_Period</t>
  </si>
  <si>
    <t>Station_Capacity["Stages.Stage_2", DATE(2011,11,1)]|=N51</t>
  </si>
  <si>
    <t>ZZZ_Ranges!Scrap_Cost_Stages_Stage_3_Cost_Types</t>
  </si>
  <si>
    <t>ZZZ_Ranges!Scrap_Cost_per_U_8</t>
  </si>
  <si>
    <t>WIP_Buffer_Stock</t>
  </si>
  <si>
    <t>:A:0:Labor_Overhead_pct</t>
  </si>
  <si>
    <t>:D:1:Stages</t>
  </si>
  <si>
    <t>if(Units_Avail_In=0, 0, (Units_Avail_In-Units_In)/Units_Avail_In)*WIP_Avail_In+preve(0)</t>
  </si>
  <si>
    <t>:A:0:Gross_Margin</t>
  </si>
  <si>
    <t>ZZZ_Ranges!Scrap_Cost_Stages</t>
  </si>
  <si>
    <t>if(diminfo("Cost_Types", 4)="Fixed_Exp", var(Fixed_Expense), Proc_Cost_per_U_Sc*Units_In)</t>
  </si>
  <si>
    <t>Labor_Overhead_pct[DATE(2011,3,1)]|=C102</t>
  </si>
  <si>
    <t>ZZZ_Ranges!Proc_Cost_per_U_Sc_Stages_Stage_1</t>
  </si>
  <si>
    <t>WIP_per_U_In</t>
  </si>
  <si>
    <t>Units_Purchd_In["Stages.Stage_2", DATE(2011,7,1)]|=H39</t>
  </si>
  <si>
    <t>ZZZ_Ranges!Scrap_Cost_10</t>
  </si>
  <si>
    <t>ZZZ_Ranges!Scrap_Cost_per_U_Stages_Stage_3_Cost_Types_Material</t>
  </si>
  <si>
    <t>ZZZ_Ranges!Units_Buffer_Stock_Date</t>
  </si>
  <si>
    <t>ZZZ_Ranges!Proc_Cost_per_U_Stages_Stage_1</t>
  </si>
  <si>
    <t>ZZZ_Ranges!Proc_Cost_per_U_Stages_Stage_2</t>
  </si>
  <si>
    <t>ZZZ_Ranges!COGS_Stages_Stage_3_Cost_Types_Labor</t>
  </si>
  <si>
    <t>Cost_per_U_Purchd_In["Stages.Stage_2", DATE(2011,8,1)]|=J88</t>
  </si>
  <si>
    <t>Cost_per_U_Purchd_In["Stages.Stage_2", DATE(2011,1,1)]|=0</t>
  </si>
  <si>
    <t>Stations["Stages.Stage_1", DATE(2011,6,1)]|=G44</t>
  </si>
  <si>
    <t>Scrap_Salvage_Value_per_U["Stages.Stage_1", DATE(2011,2,1)]|=B92</t>
  </si>
  <si>
    <t>Fixed_Exp_per_Station["Stages.Stage_1", DATE(2011,3,1)]|=C97</t>
  </si>
  <si>
    <t>Cost per unit of units sold as finished goods as output of each stage, segmented by cost factor (material, labor, fixed expense, overhead), by  time period</t>
  </si>
  <si>
    <t>ZZZ_Ranges!Proc_Cost_per_U_5</t>
  </si>
  <si>
    <t>ZZZ_Ranges!Scrap_Cost_per_U_Stages_Stage_2_Cost_Types</t>
  </si>
  <si>
    <t>WIP_per_U_Out</t>
  </si>
  <si>
    <t>Station_Capacity["Stages.Stage_2", DATE(2011,7,1)]|=H51</t>
  </si>
  <si>
    <t>Proc_Cost_per_U_Sc1X["Stages.Stage_2", "Cost_Types.OH", DATE(2011,12,1)]|=if("OH"="Fixed_Exp", if(Units!P34=0, 0, 'Cost Flow Detail'!P42/Units!P34), O71)</t>
  </si>
  <si>
    <t>Process_Yield_pct_Sc1X["StagesX.Stage_3", DATE(2011,3,1)]|=C28</t>
  </si>
  <si>
    <t>Units_Purchd_In["Stages.Stage_1", DATE(2011,3,1)]|=C38</t>
  </si>
  <si>
    <t>Scrap_Salvage_Value_per_U["Stages.Stage_3", DATE(2011,12,1)]|=O94</t>
  </si>
  <si>
    <t>Processing cost per unit at each stage, segmented by cost factors (material, labor, fixed expense, overhead), by time period</t>
  </si>
  <si>
    <t>Labor_Overhead_pct*Proc_Cost_per_U_Sc1X["Cost_Types.Labor"]</t>
  </si>
  <si>
    <t>Proc_Cost_per_U_Sc1X["Stages.Stage_2", "Cost_Types.Material", DATE(2011,10,1)]|=if("Material"="Fixed_Exp", if(Units!N34=0, 0, 'Cost Flow Detail'!N42/Units!N34), L68)</t>
  </si>
  <si>
    <t>Proc_Cost_per_U_Sc1X["Stages.Stage_2", "Cost_Types.Labor", DATE(2011,8,1)]|=if("Labor"="Fixed_Exp", if(Units!K34=0, 0, 'Cost Flow Detail'!K42/Units!K34), J69)</t>
  </si>
  <si>
    <t>Proc_Cost_per_U_Sc1X["Stages.Stage_1", "Cost_Types.Labor", DATE(2011,5,1)]|=if("Labor"="Fixed_Exp", if(Units!G33=0, 0, 'Cost Flow Detail'!G41/Units!G33), F63)</t>
  </si>
  <si>
    <t>OH</t>
  </si>
  <si>
    <t>Proc_Cost_per_U_Sc1X["Stages.Stage_2", "Cost_Types.OH", DATE(2011,1,1)]|=B102*B69</t>
  </si>
  <si>
    <t>ifm(isleafd("Stages"), sum(ranged("Cost_Types")), 0)</t>
  </si>
  <si>
    <t xml:space="preserve">  Stage_3</t>
  </si>
  <si>
    <t xml:space="preserve">  Stage_2</t>
  </si>
  <si>
    <t xml:space="preserve">  Stage_1</t>
  </si>
  <si>
    <t>Data:</t>
  </si>
  <si>
    <t>ZZZ_Ranges!Proc_Cost_per_U_Sc_10</t>
  </si>
  <si>
    <t>Stations["Stages.Stage_2", DATE(2011,2,1)]|=B45</t>
  </si>
  <si>
    <t>Scrap_Cost_per_U</t>
  </si>
  <si>
    <t>ZZZ_Ranges!Proc_Cost_per_U_Stages_Stage_1_Cost_Types</t>
  </si>
  <si>
    <t>:A:-1:Scrap_Net_Cost_per_U</t>
  </si>
  <si>
    <t>ZZZ_Ranges!Proc_Cost_per_U_Stages_Stage_1_Cost_Types_Material</t>
  </si>
  <si>
    <t>Proc_Cost_per_U_Sc1X["Stages.Stage_2", "Cost_Types.Material", DATE(2011,5,1)]|=if("Material"="Fixed_Exp", if(Units!G34=0, 0, 'Cost Flow Detail'!G42/Units!G34), F68)</t>
  </si>
  <si>
    <t>Proc_Cost_per_U_Sc1X["Stages.Stage_3", "Cost_Types.OH", DATE(2011,2,1)]|=if("OH"="Fixed_Exp", if(Units!C35=0, 0, 'Cost Flow Detail'!C43/Units!C35), B77)</t>
  </si>
  <si>
    <t>ifm(isleafd("StagesX"), sum(ranged("Stages")), " ")</t>
  </si>
  <si>
    <t>Cost_per_U_Purchd_In["Stages.Stage_2", DATE(2011,11,1)]|=N88</t>
  </si>
  <si>
    <t>:A:-1:Units_Buffer_Stock</t>
  </si>
  <si>
    <t>:D:2:StagesX</t>
  </si>
  <si>
    <t>ZZZ_Ranges!Proc_Cost_per_U_Sc_Stages_Stage_2</t>
  </si>
  <si>
    <t>Station_Capacity["Stages.Stage_3", DATE(2011,3,1)]|=C52</t>
  </si>
  <si>
    <t>Fixed_Exp_per_Station["Stages.Stage_3", DATE(2011,12,1)]|=O99</t>
  </si>
  <si>
    <t>Proc_Cost_per_U_Sc1X["Stages.Stage_3", "Cost_Types.OH", DATE(2011,12,1)]|=if("OH"="Fixed_Exp", if(Units!P35=0, 0, 'Cost Flow Detail'!P43/Units!P35), O77)</t>
  </si>
  <si>
    <t>Process_Yield_pct_Sc1X["StagesX.Stage_1", DATE(2011,4,1)]|=D26</t>
  </si>
  <si>
    <t>Units_In</t>
  </si>
  <si>
    <t>:A:-1:Company_Name</t>
  </si>
  <si>
    <t>Fixed_Exp_per_Station["Stages.Stage_1", DATE(2011,7,1)]|=H97</t>
  </si>
  <si>
    <t>StagesX</t>
  </si>
  <si>
    <t>Proc_Cost_per_U_Sc1X["Stages.Stage_1", "Cost_Types.Material", DATE(2011,5,1)]|=if("Material"="Fixed_Exp", if(Units!G33=0, 0, 'Cost Flow Detail'!G41/Units!G33), F62)</t>
  </si>
  <si>
    <t>Stations["Stages.Stage_2", DATE(2011,4,1)]|=D45</t>
  </si>
  <si>
    <t>Units_Purchd_In["Stages.Stage_1", DATE(2011,5,1)]|=F38</t>
  </si>
  <si>
    <t>Cost_per_U_Purchd_In["Stages.Stage_3", DATE(2011,1,1)]|=0</t>
  </si>
  <si>
    <t>Capacity/Station</t>
  </si>
  <si>
    <t>:A:-1:Gross_Margin_pct</t>
  </si>
  <si>
    <t>Cost_per_U_Purchd_In["Stages.Stage_3", DATE(2011,3,1)]|=C89</t>
  </si>
  <si>
    <t>Process_Yield_pct_Sc1X["StagesX.Stage_1", DATE(2011,2,1)]|=B26</t>
  </si>
  <si>
    <t>Proc_Cost_per_U_Sc1X["Stages.Stage_3", "Cost_Types.Material", DATE(2011,7,1)]|=if("Material"="Fixed_Exp", if(Units!J35=0, 0, 'Cost Flow Detail'!J43/Units!J35), H74)</t>
  </si>
  <si>
    <t>ZZZ_Ranges!COGS_per_U_Stages_Stage_2_Cost_Types_Labor</t>
  </si>
  <si>
    <t>ZZZ_Ranges!COGS_10</t>
  </si>
  <si>
    <t>ZZZ_Ranges!Scrap_Cost_3</t>
  </si>
  <si>
    <t>Scrap_Net_Cost</t>
  </si>
  <si>
    <t>Transition_pct_Sc1X["StagesX.Stage_1", "Stages.Stage_3"]|=0</t>
  </si>
  <si>
    <t>ZZZ_Ranges!Scrap_Cost_Stages_Stage_1_Cost_Types_Labor</t>
  </si>
  <si>
    <t>Proc_Cost_per_U_Sc1X["Stages.Stage_1", "Cost_Types.Labor", DATE(2011,7,1)]|=if("Labor"="Fixed_Exp", if(Units!J33=0, 0, 'Cost Flow Detail'!J41/Units!J33), H63)</t>
  </si>
  <si>
    <t>Stations["Stages.Stage_2", DATE(2011,7,1)]|=H45</t>
  </si>
  <si>
    <t>Units_Purchd_In["Stages.Stage_3", DATE(2011,10,1)]|=L40</t>
  </si>
  <si>
    <t>Processing cost per unit for units processed at each stage, segmented by cost factors (material, labor, fixed expense, overhead), by time period, for scenario 1</t>
  </si>
  <si>
    <t>ZZZ_Ranges!COGS_per_U_Stages_Stage_2</t>
  </si>
  <si>
    <t>Fixed Exp</t>
  </si>
  <si>
    <t>ZZZ_Ranges!Units_In_Stages_Stage_3</t>
  </si>
  <si>
    <t>Fixed_Exp_per_Station["Stages.Stage_1", DATE(2011,5,1)]|=F97</t>
  </si>
  <si>
    <t>Units_Avail_In-Units_In+preve(0, Units_Buffer_Stock)</t>
  </si>
  <si>
    <t>Stations["Stages.Stage_3", DATE(2011,5,1)]|=F46</t>
  </si>
  <si>
    <t>Proc_Cost_per_U_Sc1X["Stages.Stage_1", "Cost_Types.Material", DATE(2011,4,1)]|=if("Material"="Fixed_Exp", if(Units!F33=0, 0, 'Cost Flow Detail'!F41/Units!F33), D62)</t>
  </si>
  <si>
    <t>:A:0:Capacity_Util_pct</t>
  </si>
  <si>
    <t>Proc_Cost_per_U_Sc1X["Stages.Stage_3", "Cost_Types.Material", DATE(2011,5,1)]|=if("Material"="Fixed_Exp", if(Units!G35=0, 0, 'Cost Flow Detail'!G43/Units!G35), F74)</t>
  </si>
  <si>
    <t>:A:0:Proc_Cost_per_U_Sc</t>
  </si>
  <si>
    <t>:D:2:Cost_Types.Material</t>
  </si>
  <si>
    <t>Proc_Cost_per_U_Sc1X["Stages.Stage_3", "Cost_Types.Material", DATE(2011,2,1)]|=if("Material"="Fixed_Exp", if(Units!C35=0, 0, 'Cost Flow Detail'!C43/Units!C35), B74)</t>
  </si>
  <si>
    <t>Scrap_Salvage_Value_per_U["Stages.Stage_2", DATE(2011,12,1)]|=O93</t>
  </si>
  <si>
    <t>:A:0:Proc_Cost_per_U_Sc1X</t>
  </si>
  <si>
    <t>ZZZ_Ranges!Scrap_Cost_Stages_Stage_3_Cost_Types_Labor</t>
  </si>
  <si>
    <t>Station_Capacity["Stages.Stage_1", DATE(2011,4,1)]|=D50</t>
  </si>
  <si>
    <t>ZZZ_Ranges!Proc_Cost_per_U_Sc_Stages_Stage_1_Cost_Types</t>
  </si>
  <si>
    <t>Proc_Cost_per_U_Sc1X["Stages.Stage_2", "Cost_Types.OH", DATE(2011,7,1)]|=if("OH"="Fixed_Exp", if(Units!J34=0, 0, 'Cost Flow Detail'!J42/Units!J34), H71)</t>
  </si>
  <si>
    <t>Cost_per_U_Purchd_In["Stages.Stage_2", DATE(2011,2,1)]|=B88</t>
  </si>
  <si>
    <t>Proc_Cost_per_U_Sc1X["Stages.Stage_1", "Cost_Types.Labor", DATE(2011,9,1)]|=if("Labor"="Fixed_Exp", if(Units!L33=0, 0, 'Cost Flow Detail'!L41/Units!L33), K63)</t>
  </si>
  <si>
    <t>if(Units_In=0, 0, WIP_In/Units_In)</t>
  </si>
  <si>
    <t>@Jan 2011:</t>
  </si>
  <si>
    <t>Good units in buffer stock available to ente each processign stage, by time period</t>
  </si>
  <si>
    <t>:D:0:Stages.Stage_3</t>
  </si>
  <si>
    <t>ZZZ_Ranges!COGS_per_U_Stages_Stage_3_Cost_Types_Material</t>
  </si>
  <si>
    <t>Stage 1</t>
  </si>
  <si>
    <t>0-COGS</t>
  </si>
  <si>
    <t>ZZZ_Ranges!Proc_Cost_per_U_Stages_Stage_2_Cost_Types_OH</t>
  </si>
  <si>
    <t>:A:0:Stations</t>
  </si>
  <si>
    <t>Proc_Cost_per_U_Sc1X["Stages.Stage_3", "Cost_Types.OH", DATE(2011,8,1)]|=if("OH"="Fixed_Exp", if(Units!K35=0, 0, 'Cost Flow Detail'!K43/Units!K35), J77)</t>
  </si>
  <si>
    <t>A list of the process stages in the process flow</t>
  </si>
  <si>
    <t>:A:0:Transition_pct_Sc1X</t>
  </si>
  <si>
    <t>ZZZ_Ranges!COGS_per_U_Stages_Stage_1_Cost_Types</t>
  </si>
  <si>
    <t>:A:0:Proc_Cost_per_U</t>
  </si>
  <si>
    <t>Proc_Cost_per_U_Sc1X["Stages.Stage_2", "Cost_Types.Material", DATE(2011,8,1)]|=if("Material"="Fixed_Exp", if(Units!K34=0, 0, 'Cost Flow Detail'!K42/Units!K34), J68)</t>
  </si>
  <si>
    <t>Scrap Salvage Value</t>
  </si>
  <si>
    <t>:A:-1:Stations</t>
  </si>
  <si>
    <t>Cost per unit imputed to scrapped units at each stage, segmented by cost factor (material, labor, fixed expense, overhead) by time period</t>
  </si>
  <si>
    <t>:D:2:Stages</t>
  </si>
  <si>
    <t>ZZZ_Ranges!Proc_Cost_per_U_Stages_Stage_2_Cost_Types_Material</t>
  </si>
  <si>
    <t>:A:-1:Cost_per_U_Purchd_In</t>
  </si>
  <si>
    <t>ZZZ_Ranges!COGS_per_U_Stages_Stage_3_Cost_Types_Fixed_Exp</t>
  </si>
  <si>
    <t>ZZZ_Ranges!Scrap_Cost_Stages_Stage_1_Cost_Types_Fixed_Exp</t>
  </si>
  <si>
    <t>Cost_per_U_Purchd_In["Stages.Stage_1", DATE(2011,10,1)]|=L87</t>
  </si>
  <si>
    <t>Proc_Cost_per_U_Sc1X["Stages.Stage_3", "Cost_Types.Material", DATE(2011,6,1)]|=if("Material"="Fixed_Exp", if(Units!H35=0, 0, 'Cost Flow Detail'!H43/Units!H35), G74)</t>
  </si>
  <si>
    <t>Fixed_Exp_per_Station["Stages.Stage_1", DATE(2011,8,1)]|=J97</t>
  </si>
  <si>
    <t>Proc_Cost_per_U_Sc1X</t>
  </si>
  <si>
    <t>ZZZ_Ranges!Process_Cost_Stages_Stage_2_Cost_Types_Labor</t>
  </si>
  <si>
    <t>Proc_Cost_per_U_Sc1X["Stages.Stage_2", "Cost_Types.Fixed_Exp", DATE(2011,11,1)]|=if("Fixed_Exp"="Fixed_Exp", if(Units!O34=0, 0, 'Cost Flow Detail'!O42/Units!O34), N70)</t>
  </si>
  <si>
    <t>:A:-1:WIP_In</t>
  </si>
  <si>
    <t>WIP_Buffer Stock</t>
  </si>
  <si>
    <t>:A:-1:WIP_Buffer_Stock</t>
  </si>
  <si>
    <t>ZZZ_Ranges!Scrap_Cost_Stages_Stage_1_Cost_Types_OH</t>
  </si>
  <si>
    <t>Cost_per_U_Purchd_In["Stages.Stage_3", DATE(2011,9,1)]|=K89</t>
  </si>
  <si>
    <t>Proc_Cost_per_U_Sc1X["Stages.Stage_2", "Cost_Types.Material", DATE(2011,2,1)]|=if("Material"="Fixed_Exp", if(Units!C34=0, 0, 'Cost Flow Detail'!C42/Units!C34), B68)</t>
  </si>
  <si>
    <t>:D:0:Cost_Types.OH</t>
  </si>
  <si>
    <t>Value per unit of work in process inventory that exits each processing stage as good units, segmented by cost factor (material, labor, fixed expense, overhead) by time period</t>
  </si>
  <si>
    <t>Process_Yield_pct_Sc1X["StagesX.Stage_3", DATE(2011,8,1)]|=J28</t>
  </si>
  <si>
    <t>ZZZ_Ranges!Units_In_Stages_Stage_1</t>
  </si>
  <si>
    <t>Transition_pct_Sc1X["StagesX.Stage_2", "Stages.Stage_3"]|=0</t>
  </si>
  <si>
    <t>Scrap Cost/Unit</t>
  </si>
  <si>
    <t>Fixed_Exp_per_Station["Stages.Stage_3", DATE(2011,9,1)]|=K99</t>
  </si>
  <si>
    <t>Scrap_Net_Cost_per_U</t>
  </si>
  <si>
    <t>Stations["Stages.Stage_2", DATE(2011,11,1)]|=N45</t>
  </si>
  <si>
    <t>Cost_per_U_Purchd_In["Stages.Stage_2", DATE(2011,7,1)]|=H88</t>
  </si>
  <si>
    <t>ZZZ_Ranges!Scrap_Cost_Stages_Stage_2_Cost_Types</t>
  </si>
  <si>
    <t>Scrap_Salvage_Value_per_U["Stages.Stage_1", DATE(2011,4,1)]|=D92</t>
  </si>
  <si>
    <t>ZZZ_Ranges!Scrap_Cost_per_U_Stages_Stage_1_Cost_Types_Material</t>
  </si>
  <si>
    <t>Proc_Cost_per_U_Sc1X["Stages.Stage_1", "Cost_Types.Fixed_Exp", DATE(2011,8,1)]|=if("Fixed_Exp"="Fixed_Exp", if(Units!K33=0, 0, 'Cost Flow Detail'!K41/Units!K33), J64)</t>
  </si>
  <si>
    <t>Station_Capacity["Stages.Stage_1", DATE(2011,11,1)]|=N50</t>
  </si>
  <si>
    <t>ZZZ_Ranges!Proc_Cost_per_U_Sc_Stages_Stage_3_Cost_Types_Labor</t>
  </si>
  <si>
    <t>Proc_Cost_per_U_Sc1X["Stages.Stage_2", "Cost_Types.Fixed_Exp", DATE(2011,9,1)]|=if("Fixed_Exp"="Fixed_Exp", if(Units!L34=0, 0, 'Cost Flow Detail'!L42/Units!L34), K70)</t>
  </si>
  <si>
    <t>ZZZ_Ranges!Proc_Cost_per_U_Sc_Stages_Stage_3</t>
  </si>
  <si>
    <t>Scrap_Salvage_Value_per_U["Stages.Stage_1", DATE(2011,11,1)]|=N92</t>
  </si>
  <si>
    <t>ZZZ_Ranges!COGS_per_U_Stages_Stage_3</t>
  </si>
  <si>
    <t>:D:2:Cost_Types</t>
  </si>
  <si>
    <t>if(Units_Scrap=0, 0, Scrap_Salvage_Value/Units_Scrap)</t>
  </si>
  <si>
    <t>ZZZ_Ranges!COGS_per_U_Date</t>
  </si>
  <si>
    <t>Proc_Cost_per_U_Sc1X["Stages.Stage_2", "Cost_Types.OH", DATE(2011,3,1)]|=if("OH"="Fixed_Exp", if(Units!D34=0, 0, 'Cost Flow Detail'!D42/Units!D34), C71)</t>
  </si>
  <si>
    <t>Scrap_Salvage_Value_per_U["Stages.Stage_3", DATE(2011,7,1)]|=H94</t>
  </si>
  <si>
    <t>ZZZ_Ranges!Proc_Cost_per_U_6</t>
  </si>
  <si>
    <t>Proc_Cost_per_U_Sc1X["Stages.Stage_1", "Cost_Types.OH", DATE(2011,4,1)]|=if("OH"="Fixed_Exp", if(Units!F33=0, 0, 'Cost Flow Detail'!F41/Units!F33), D65)</t>
  </si>
  <si>
    <t>ZZZ_Ranges!Process_Cost_8</t>
  </si>
  <si>
    <t>ZZZ_Ranges!Process_Cost_9</t>
  </si>
  <si>
    <t>Labor_Overhead_pct[DATE(2011,6,1)]|=G102</t>
  </si>
  <si>
    <t>ZZZ_Ranges!Process_Cost_7</t>
  </si>
  <si>
    <t>:A:-1:COGS</t>
  </si>
  <si>
    <t>Stations["Stages.Stage_2", DATE(2011,9,1)]|=K45</t>
  </si>
  <si>
    <t>ZZZ_Ranges!Process_Cost_2</t>
  </si>
  <si>
    <t>ZZZ_Ranges!Process_Cost_3</t>
  </si>
  <si>
    <t>ZZZ_Ranges!Process_Cost_1</t>
  </si>
  <si>
    <t>ZZZ_Ranges!Proc_Cost_per_U_3</t>
  </si>
  <si>
    <t>Processing cost per unit at each stage, segmented by cost factors (material, labor, fixed expense, overhead) and by time period. Computed as (total processing cost)/(toal units processed).</t>
  </si>
  <si>
    <t>Cost_per_U_Purchd_In["Stages.Stage_3", DATE(2011,6,1)]|=G89</t>
  </si>
  <si>
    <t>ZZZ_Ranges!Process_Cost_Stages_Stage_3_Cost_Types_OH</t>
  </si>
  <si>
    <t>ZZZ_Ranges!COGS_Stages_Stage_3_Cost_Types_Fixed_Exp</t>
  </si>
  <si>
    <t>Proc_Cost_per_U_Sc1X["Stages.Stage_1", "Cost_Types.Labor", DATE(2011,4,1)]|=if("Labor"="Fixed_Exp", if(Units!F33=0, 0, 'Cost Flow Detail'!F41/Units!F33), D63)</t>
  </si>
  <si>
    <t>Labor_Overhead_pct[DATE(2011,10,1)]|=L102</t>
  </si>
  <si>
    <t xml:space="preserve">Units processing capacity for each stage, per time period </t>
  </si>
  <si>
    <t>ZZZ_Ranges!Proc_Cost_per_U_Stages_Stage_1_Cost_Types_OH</t>
  </si>
  <si>
    <t>Gross Margin</t>
  </si>
  <si>
    <t>Units_In*matmult(Ident, Scrap_pct, "StagesY", "StagesX")</t>
  </si>
  <si>
    <t>Station_Capacity["Stages.Stage_1", DATE(2011,2,1)]|=B50</t>
  </si>
  <si>
    <t>:A:-1:WIP_Out</t>
  </si>
  <si>
    <t>ZZZ_Ranges!Proc_Cost_per_U_Sc_Stages_Stage_3_Cost_Types_Material</t>
  </si>
  <si>
    <t>:D:2:StagesX.Stage_1</t>
  </si>
  <si>
    <t>Fixed expense for each stage, per time period</t>
  </si>
  <si>
    <t>ZZZ_Ranges!Scrap_Cost_per_U_11</t>
  </si>
  <si>
    <t>ZZZ_Ranges!Scrap_Cost_per_U_Stages_Stage_1_Cost_Types</t>
  </si>
  <si>
    <t>Station_Capacity["Stages.Stage_3", DATE(2011,12,1)]|=O52</t>
  </si>
  <si>
    <t>Proc_Cost_per_U_Sc1X["Stages.Stage_3", "Cost_Types.OH", DATE(2011,5,1)]|=if("OH"="Fixed_Exp", if(Units!G35=0, 0, 'Cost Flow Detail'!G43/Units!G35), F77)</t>
  </si>
  <si>
    <t>Cost_Types</t>
  </si>
  <si>
    <t>WIP_Avail_In*if(Units_Avail_In=0, 0, Units_In/Units_Avail_In)</t>
  </si>
  <si>
    <t>:A:0:COGS_per_U</t>
  </si>
  <si>
    <t>ZZZ_Ranges!Proc_Cost_per_U_Sc_12</t>
  </si>
  <si>
    <t>preve(1)</t>
  </si>
  <si>
    <t>ZZZ_Ranges!COGS_Stages_Stage_1_Cost_Types_Material</t>
  </si>
  <si>
    <t>:A:0:Process_Yield_pct</t>
  </si>
  <si>
    <t>Formula / Data</t>
  </si>
  <si>
    <t>:A:0:Cost_Purchd_U_In</t>
  </si>
  <si>
    <t>Cost of scrap less salvage value of scrap at each stage, segmented by cost factor (material, labor, fixed expense, overhead)  by time period</t>
  </si>
  <si>
    <t>Cost per unit of purchased input units entered into each state, by time period</t>
  </si>
  <si>
    <t>Stations["Stages.Stage_1", DATE(2011,3,1)]|=C44</t>
  </si>
  <si>
    <t>ZZZ_Ranges!Proc_Cost_per_U_Sc_Stages_Stage_1_Cost_Types_OH</t>
  </si>
  <si>
    <t>ZZZ_Ranges!Units_Buffer_Stock_Stages</t>
  </si>
  <si>
    <t>Stations["Stages.Stage_3", DATE(2011,6,1)]|=G46</t>
  </si>
  <si>
    <t>Proc_Cost_per_U_Sc1X["Stages.Stage_2", "Cost_Types.Fixed_Exp", DATE(2011,8,1)]|=if("Fixed_Exp"="Fixed_Exp", if(Units!K34=0, 0, 'Cost Flow Detail'!K42/Units!K34), J70)</t>
  </si>
  <si>
    <t>Proc_Cost_per_U_Sc1X["Stages.Stage_3", "Cost_Types.OH", DATE(2011,9,1)]|=if("OH"="Fixed_Exp", if(Units!L35=0, 0, 'Cost Flow Detail'!L43/Units!L35), K77)</t>
  </si>
  <si>
    <t>(WIP_In+Process_Cost)*Scrap_pct</t>
  </si>
  <si>
    <t>ZZZ_Ranges!COGS_per_U_Stages_Stage_2_Cost_Types_Material</t>
  </si>
  <si>
    <t>ZZZ_Ranges!Proc_Cost_per_U_Stages_Stage_2_Cost_Types</t>
  </si>
  <si>
    <t>ZZZ_Ranges!Proc_Cost_per_U_Stages_Stage_2_Cost_Types_Fixed_Exp</t>
  </si>
  <si>
    <t>ZZZ_Ranges!COGS_Stages_Stage_1</t>
  </si>
  <si>
    <t>ZZZ_Ranges!Scrap_Cost_Stages_Stage_1_Cost_Types</t>
  </si>
  <si>
    <t>WIP_Out*if(Units_Out=0, 0, 0/Units_Out)</t>
  </si>
  <si>
    <t>Proc_Cost_per_U_Sc1X["Stages.Stage_1", "Cost_Types.OH", DATE(2011,6,1)]|=if("OH"="Fixed_Exp", if(Units!H33=0, 0, 'Cost Flow Detail'!H41/Units!H33), G65)</t>
  </si>
  <si>
    <t>:A:0:Units_Scrap</t>
  </si>
  <si>
    <t>:A:0:Scrap_Salvage_Value</t>
  </si>
  <si>
    <t>Overhead rate on labor expense, by process stage, by time period</t>
  </si>
  <si>
    <t>ZZZ_Ranges!Scrap_Cost_per_U_Stages_Stage_2</t>
  </si>
  <si>
    <t>ZZZ_Ranges!COGS_per_U_Time_Period</t>
  </si>
  <si>
    <t>Cost_per_U_Purchd_In["Stages.Stage_1", DATE(2011,6,1)]|=G87</t>
  </si>
  <si>
    <t>:A:0:WIP_Avail_In</t>
  </si>
  <si>
    <t>ZZZ_Ranges!Scrap_Cost_6</t>
  </si>
  <si>
    <t>Proc_Cost_per_U_Sc1X["Stages.Stage_1", "Cost_Types.Material", DATE(2011,11,1)]|=if("Material"="Fixed_Exp", if(Units!O33=0, 0, 'Cost Flow Detail'!O41/Units!O33), N62)</t>
  </si>
  <si>
    <t>Scrap %</t>
  </si>
  <si>
    <t>ZZZ_Ranges!Units_In_Date</t>
  </si>
  <si>
    <t>Stations["Stages.Stage_1", DATE(2011,5,1)]|=F44</t>
  </si>
  <si>
    <t>if(diminfo("Cost_Types", 4)="Fixed_Exp", if(Units_In=0, 0, Fixed_Expense/Units_In), preve(0))</t>
  </si>
  <si>
    <t>ZZZ_Ranges!Proc_Cost_per_U_9</t>
  </si>
  <si>
    <t>:A:0:Units_Out</t>
  </si>
  <si>
    <t>ZZZ_Ranges!Scrap_Cost_per_U_Stages_Stage_2_Cost_Types_Material</t>
  </si>
  <si>
    <t>Proc_Cost_per_U_Sc1X["Stages.Stage_3", "Cost_Types.Material", DATE(2011,11,1)]|=if("Material"="Fixed_Exp", if(Units!O35=0, 0, 'Cost Flow Detail'!O43/Units!O35), N74)</t>
  </si>
  <si>
    <t>Proc_Cost_per_U_Sc1X["Stages.Stage_1", "Cost_Types.Labor", DATE(2011,8,1)]|=if("Labor"="Fixed_Exp", if(Units!K33=0, 0, 'Cost Flow Detail'!K41/Units!K33), J63)</t>
  </si>
  <si>
    <t>Proc_Cost_per_U_Sc1X["Stages.Stage_3", "Cost_Types.Material", DATE(2011,8,1)]|=if("Material"="Fixed_Exp", if(Units!K35=0, 0, 'Cost Flow Detail'!K43/Units!K35), J74)</t>
  </si>
  <si>
    <t>ZZZ_Ranges!COGS_per_U_Stages_Stage_1_Cost_Types_OH</t>
  </si>
  <si>
    <t>:A:0:Company_Name</t>
  </si>
  <si>
    <t>:D:-1:Cost_Types</t>
  </si>
  <si>
    <t>ProcessX</t>
  </si>
  <si>
    <t>Proc_Cost_per_U_Sc1X["Stages.Stage_2", "Cost_Types.Labor", DATE(2011,5,1)]|=if("Labor"="Fixed_Exp", if(Units!G34=0, 0, 'Cost Flow Detail'!G42/Units!G34), F69)</t>
  </si>
  <si>
    <t>ZZZ_Ranges!Scrap_Cost_Stages_Stage_1</t>
  </si>
  <si>
    <t>ZZZ_Ranges!Proc_Cost_per_U_Stages_Stage_3_Cost_Types_Labor</t>
  </si>
  <si>
    <t>Units_Buffer_Stock</t>
  </si>
  <si>
    <t>ZZZ_Ranges!COGS_Stages</t>
  </si>
  <si>
    <t>Fixed_Exp_per_Station["Stages.Stage_1", DATE(2011,1,1)]|=0</t>
  </si>
  <si>
    <t>Proc_Cost_per_U_Sc1X["Stages.Stage_3", "Cost_Types.Labor", DATE(2011,7,1)]|=if("Labor"="Fixed_Exp", if(Units!J35=0, 0, 'Cost Flow Detail'!J43/Units!J35), H75)</t>
  </si>
  <si>
    <t>ZZZ_Ranges!COGS_per_U_Stages_Stage_1_Cost_Types_Material</t>
  </si>
  <si>
    <t>Scrap_Salvage_Value_per_U["Stages.Stage_2", DATE(2011,7,1)]|=H93</t>
  </si>
  <si>
    <t>ZZZ_Ranges!Process_Cost_12</t>
  </si>
  <si>
    <t>ZZZ_Ranges!Scrap_Cost_8</t>
  </si>
  <si>
    <t>ZZZ_Ranges!COGS_Stages_Stage_3_Cost_Types_Material</t>
  </si>
  <si>
    <t>Station_Capacity["Stages.Stage_1", DATE(2011,5,1)]|=F50</t>
  </si>
  <si>
    <t>ZZZ_Ranges!Units_In_Stages</t>
  </si>
  <si>
    <t>Labor_Overhead_pct[DATE(2011,11,1)]|=N102</t>
  </si>
  <si>
    <t>Station_Capacity["Stages.Stage_2", DATE(2011,4,1)]|=D51</t>
  </si>
  <si>
    <t>Fixed_Exp_per_Station["Stages.Stage_3", DATE(2011,8,1)]|=J99</t>
  </si>
  <si>
    <t>ZZZ_Ranges!Units_Scrap_Time_Period</t>
  </si>
  <si>
    <t>Gross Margin %</t>
  </si>
  <si>
    <t>Material</t>
  </si>
  <si>
    <t>Cost_per_U_Purchd_In["Stages.Stage_3", DATE(2011,8,1)]|=J89</t>
  </si>
  <si>
    <t>Stations["Stages.Stage_3", DATE(2011,2,1)]|=B46</t>
  </si>
  <si>
    <t>:A:-1:Units_In</t>
  </si>
  <si>
    <t>:A:0:Units_Avail_In</t>
  </si>
  <si>
    <t>Stations["Stages.Stage_1", DATE(2011,11,1)]|=N44</t>
  </si>
  <si>
    <t>Process_Yield_pct</t>
  </si>
  <si>
    <t>:A:-1:Units_Capacity</t>
  </si>
  <si>
    <t>Proc_Cost_per_U_Sc1X["Stages.Stage_1", "Cost_Types.OH", DATE(2011,3,1)]|=if("OH"="Fixed_Exp", if(Units!D33=0, 0, 'Cost Flow Detail'!D41/Units!D33), C65)</t>
  </si>
  <si>
    <t>Proc_Cost_per_U_Sc1X["Stages.Stage_1", "Cost_Types.OH", DATE(2011,5,1)]|=if("OH"="Fixed_Exp", if(Units!G33=0, 0, 'Cost Flow Detail'!G41/Units!G33), F65)</t>
  </si>
  <si>
    <t>ZZZ_Ranges!Process_Cost_Stages_Stage_3_Cost_Types_Fixed_Exp</t>
  </si>
  <si>
    <t>Stations["Stages.Stage_2", DATE(2011,8,1)]|=J45</t>
  </si>
  <si>
    <t>Capacity Utilization %</t>
  </si>
  <si>
    <t>ZZZ_Ranges!Scrap_Cost_per_U_Stages_Stage_3</t>
  </si>
  <si>
    <t>Proc_Cost_per_U_Sc1X["Stages.Stage_2", "Cost_Types.Material", DATE(2011,1,1)]|=if("Material"="Fixed_Exp", if(Units!B34=0, 0, 'Cost Flow Detail'!B42/Units!B34), 0)</t>
  </si>
  <si>
    <t>Stations["Stages.Stage_3", DATE(2011,4,1)]|=D46</t>
  </si>
  <si>
    <t>ZZZ_Ranges!Units_Avail_In_Time_Period</t>
  </si>
  <si>
    <t>Fixed_Exp_per_Station["Stages.Stage_1", DATE(2011,2,1)]|=B97</t>
  </si>
  <si>
    <t>ZZZ_Ranges!COGS_per_U_9</t>
  </si>
  <si>
    <t>Units_Purchd_In["Stages.Stage_2", DATE(2011,6,1)]|=G39</t>
  </si>
  <si>
    <t>Proc_Cost_per_U_Sc1X["Stages.Stage_3", "Cost_Types.Labor", DATE(2011,1,1)]|=if("Labor"="Fixed_Exp", if(Units!B35=0, 0, 'Cost Flow Detail'!B43/Units!B35), 0)</t>
  </si>
  <si>
    <t xml:space="preserve">  Material</t>
  </si>
  <si>
    <t>ZZZ_Ranges!COGS_Stages_Stage_3_Cost_Types</t>
  </si>
  <si>
    <t>:A:-1:Proc_Cost_per_U</t>
  </si>
  <si>
    <t>Stages, StagesX</t>
  </si>
  <si>
    <t>:A:-1:Transition_pct_Sc1X</t>
  </si>
  <si>
    <t>Proc_Cost_per_U_Sc1X["Stages.Stage_2", "Cost_Types.Labor", DATE(2011,3,1)]|=if("Labor"="Fixed_Exp", if(Units!D34=0, 0, 'Cost Flow Detail'!D42/Units!D34), C69)</t>
  </si>
  <si>
    <t>Units_Purchd_In["Stages.Stage_2", DATE(2011,8,1)]|=J39</t>
  </si>
  <si>
    <t>preve(0)</t>
  </si>
  <si>
    <t>Stations["Stages.Stage_3", DATE(2011,3,1)]|=C46</t>
  </si>
  <si>
    <t>Proc_Cost_per_U_Sc1X["Stages.Stage_2", "Cost_Types.Labor", DATE(2011,12,1)]|=if("Labor"="Fixed_Exp", if(Units!P34=0, 0, 'Cost Flow Detail'!P42/Units!P34), O69)</t>
  </si>
  <si>
    <t>ZZZ_Ranges!Scrap_Cost_Stages_Stage_2_Cost_Types_OH</t>
  </si>
  <si>
    <t>:A:-1:Transition_pct</t>
  </si>
  <si>
    <t>Proc_Cost_per_U_Sc1X["Stages.Stage_3", "Cost_Types.Labor", DATE(2011,9,1)]|=if("Labor"="Fixed_Exp", if(Units!L35=0, 0, 'Cost Flow Detail'!L43/Units!L35), K75)</t>
  </si>
  <si>
    <t>Proc_Cost_per_U_Sc1X["Stages.Stage_3", "Cost_Types.Labor", DATE(2011,10,1)]|=if("Labor"="Fixed_Exp", if(Units!N35=0, 0, 'Cost Flow Detail'!N43/Units!N35), L75)</t>
  </si>
  <si>
    <t>Cost_per_U_Purchd_In["Stages.Stage_1", DATE(2011,8,1)]|=J87</t>
  </si>
  <si>
    <t>Display As</t>
  </si>
  <si>
    <t>Cost_per_U_Purchd_In["Stages.Stage_3", DATE(2011,5,1)]|=F89</t>
  </si>
  <si>
    <t>Scrap_Salvage_Value_per_U["Stages.Stage_2", DATE(2011,8,1)]|=J93</t>
  </si>
  <si>
    <t>Fixed_Exp_per_Station["Stages.Stage_2", DATE(2011,10,1)]|=L98</t>
  </si>
  <si>
    <t>Stages, Cost_Types.OH</t>
  </si>
  <si>
    <t>ZZZ_Ranges!Units_Out_Plot_Stages</t>
  </si>
  <si>
    <t>Proc_Cost_per_U_Sc1X["Stages.Stage_1", "Cost_Types.Material", DATE(2011,9,1)]|=if("Material"="Fixed_Exp", if(Units!L33=0, 0, 'Cost Flow Detail'!L41/Units!L33), K62)</t>
  </si>
  <si>
    <t>Units_Purchd_In["Stages.Stage_3", DATE(2011,9,1)]|=K40</t>
  </si>
  <si>
    <t>Units_Purchd_In["Stages.Stage_2", DATE(2011,3,1)]|=C39</t>
  </si>
  <si>
    <t>Fixed_Exp_per_Station["Stages.Stage_2", DATE(2011,4,1)]|=D98</t>
  </si>
  <si>
    <t>ProcessY</t>
  </si>
  <si>
    <t>ZZZ_Ranges!Scrap_Cost_Stages_Stage_2</t>
  </si>
  <si>
    <t>If(Units_Out=0, 0, WIP_Out/Units_Out)</t>
  </si>
  <si>
    <t>Proc_Cost_per_U_Sc1X["Stages.Stage_2", "Cost_Types.Material", DATE(2011,3,1)]|=if("Material"="Fixed_Exp", if(Units!D34=0, 0, 'Cost Flow Detail'!D42/Units!D34), C68)</t>
  </si>
  <si>
    <t>:A:0:Ident</t>
  </si>
  <si>
    <t>:A:-1:WIP_Avail_In</t>
  </si>
  <si>
    <t>ZZZ_Ranges!Scrap_Cost_7</t>
  </si>
  <si>
    <t>ZZZ_Ranges!Proc_Cost_per_U_1</t>
  </si>
  <si>
    <t>Proc_Cost_per_U_Sc1X["Stages.Stage_3", "Cost_Types.Fixed_Exp", DATE(2011,6,1)]|=if("Fixed_Exp"="Fixed_Exp", if(Units!H35=0, 0, 'Cost Flow Detail'!H43/Units!H35), G76)</t>
  </si>
  <si>
    <t>:D:0:StagesY</t>
  </si>
  <si>
    <t>:A:-1:Units_Purchd_In</t>
  </si>
  <si>
    <t>Scrap_Salvage_Value_per_U["Stages.Stage_2", DATE(2011,9,1)]|=K93</t>
  </si>
  <si>
    <t>Good units input to each processing stage, by time period</t>
  </si>
  <si>
    <t>ZZZ_Ranges!Proc_Cost_per_U_Stages_Stage_1_Cost_Types_Fixed_Exp</t>
  </si>
  <si>
    <t>Units!Units_Avail_In_12</t>
  </si>
  <si>
    <t>Stations["Stages.Stage_2", DATE(2011,5,1)]|=F45</t>
  </si>
  <si>
    <t>Units scrapped during processing at each stage, by time period</t>
  </si>
  <si>
    <t>Cost of Goods</t>
  </si>
  <si>
    <t>ZZZ_Ranges!Proc_Cost_per_U_Sc_2</t>
  </si>
  <si>
    <t>Station_Capacity["Stages.Stage_2", DATE(2011,2,1)]|=B51</t>
  </si>
  <si>
    <t>ZZZ_Ranges!COGS_per_U_4</t>
  </si>
  <si>
    <t>Labor_Overhead_pct[DATE(2011,2,1)]|=B102</t>
  </si>
  <si>
    <t>Good units output from each processing stage, by time period.</t>
  </si>
  <si>
    <t>:A:-1:Process_Yield_pct</t>
  </si>
  <si>
    <t>Fixed_Expense</t>
  </si>
  <si>
    <t>Proc_Cost_per_U_Sc1X["Stages.Stage_2", "Cost_Types.Labor", DATE(2011,6,1)]|=if("Labor"="Fixed_Exp", if(Units!H34=0, 0, 'Cost Flow Detail'!H42/Units!H34), G69)</t>
  </si>
  <si>
    <t>Fixed_Exp_per_Station["Stages.Stage_3", DATE(2011,6,1)]|=G99</t>
  </si>
  <si>
    <t>Fixed_Exp_per_Station["Stages.Stage_2", DATE(2011,6,1)]|=G98</t>
  </si>
  <si>
    <t>Cost_per_U_Purchd_In["Stages.Stage_1", DATE(2011,5,1)]|=F87</t>
  </si>
  <si>
    <t>Transition %</t>
  </si>
  <si>
    <t>Cost_per_U_Purchd_In["Stages.Stage_3", DATE(2011,2,1)]|=B89</t>
  </si>
  <si>
    <t>:A:-1:COGS_per_U</t>
  </si>
  <si>
    <t>Station_Capacity["Stages.Stage_2", DATE(2011,5,1)]|=F51</t>
  </si>
  <si>
    <t>:A:0:WIP_Out</t>
  </si>
  <si>
    <t>ZZZ_Ranges!Units_Avail_In_Stages_Stage_1</t>
  </si>
  <si>
    <t>:A:-1:Scrap_Salvage_Value</t>
  </si>
  <si>
    <t>1-Process_Yield_pct</t>
  </si>
  <si>
    <t>:A:-1:Project_Name</t>
  </si>
  <si>
    <t>min(0.5*(preve(0)+Units_Capacity), Units_Avail_In)</t>
  </si>
  <si>
    <t>Units_Purchd_In["Stages.Stage_2", DATE(2011,4,1)]|=D39</t>
  </si>
  <si>
    <t>Cost_per_U_Purchd_In["Stages.Stage_1", DATE(2011,12,1)]|=O87</t>
  </si>
  <si>
    <t>Process_Yield_pct_Sc1X["StagesX.Stage_1", DATE(2011,12,1)]|=O26</t>
  </si>
  <si>
    <t>ZZZ_Ranges!Proc_Cost_per_U_Sc_Stages_Stage_3_Cost_Types</t>
  </si>
  <si>
    <t>Cost_per_U_Purchd_In["Stages.Stage_1", DATE(2011,1,1)]|=0</t>
  </si>
  <si>
    <t>preve(0, Matmult(Transition_pct, WIP_Out-COGS, "StagesX", "Stages"))+if(diminfo("Cost_Types", 0)="Material", var(Cost_per_U_Purchd_In*Units_Purchd_In), 0)</t>
  </si>
  <si>
    <t>Stations["Stages.Stage_2", DATE(2011,1,1)]|=1</t>
  </si>
  <si>
    <t>Dimension (item)</t>
  </si>
  <si>
    <t>Stations</t>
  </si>
  <si>
    <t>Process_Yield_pct_Sc1X["StagesX.Stage_3", DATE(2011,2,1)]|=B28</t>
  </si>
  <si>
    <t>ZZZ_Ranges!Units_In_Time_Period</t>
  </si>
  <si>
    <t>ZZZ_Ranges!Units_Scrap_Stages_Stage_1</t>
  </si>
  <si>
    <t>Station_Capacity["Stages.Stage_3", DATE(2011,5,1)]|=F52</t>
  </si>
  <si>
    <t>ZZZ_Ranges!COGS_per_U_10</t>
  </si>
  <si>
    <t>Station_Capacity</t>
  </si>
  <si>
    <t>:A:0:Units_In</t>
  </si>
  <si>
    <t>Operations Process Flow Analysis</t>
  </si>
  <si>
    <t>You can customize this template by filling in a simple form, without editing a spreadsheet.</t>
  </si>
  <si>
    <t>This is a small and simplified working sample of the Operations Process Flow template.</t>
  </si>
  <si>
    <r>
      <t xml:space="preserve">A </t>
    </r>
    <r>
      <rPr>
        <b/>
        <i/>
        <sz val="10"/>
        <rFont val="Arial"/>
        <family val="2"/>
      </rPr>
      <t>customizable</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</si>
  <si>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</si>
  <si>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</si>
  <si>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</si>
  <si>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</si>
  <si>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</si>
  <si>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</si>
  <si>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</si>
  <si>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</si>
  <si>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</si>
  <si>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</si>
  <si>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</si>
  <si>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</si>
  <si>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</si>
  <si>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</si>
  <si>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Description of the Operations Process Flow Model</t>
  </si>
  <si>
    <t>Below is a sample of the kind of dynamic (manufacturing or business) process flow that this model can simulate.
Not all features are available in the Basic Version.</t>
  </si>
  <si>
    <t>Process Flow</t>
  </si>
  <si>
    <t>• The process flow is described by a transition rates between processes that can vary with time.</t>
  </si>
  <si>
    <r>
      <rPr>
        <sz val="10"/>
        <rFont val="Times New Roman"/>
        <family val="1"/>
      </rPr>
      <t>–</t>
    </r>
    <r>
      <rPr>
        <sz val="10"/>
        <rFont val="Arial"/>
        <family val="2"/>
      </rPr>
      <t xml:space="preserve"> The model tracks yield units and percent and scrap units and percent for each process stage. </t>
    </r>
  </si>
  <si>
    <t>– Each process has capacity limits determined by the number of pieces of processing equipment.</t>
  </si>
  <si>
    <t>– Transition rates can vary with time. This particular model has transition rates that are constant over time.</t>
  </si>
  <si>
    <t>– You can input outsourced units into any stage in the flow.</t>
  </si>
  <si>
    <t xml:space="preserve">  (The model inserts outsourced units only in Process 1 and in finished goods inventory at the first time step.)</t>
  </si>
  <si>
    <t>• Tracks processing costs by process stage by type of cost input by time period.</t>
  </si>
  <si>
    <t>– Reports costs per unit in/processing/out and aggregate costs in/processing/out for each stage.</t>
  </si>
  <si>
    <t>– Allocate cost less salvage value of scrapped units to good output units at each processing stage.</t>
  </si>
  <si>
    <t>– Separate worksheets show costs with and without breakout of material/labor/captial expense/overhead.</t>
  </si>
  <si>
    <t>• Tracks accumulated cost of a good unit entering and exiting each stage by type of cost by time period.</t>
  </si>
  <si>
    <t>• Tracks units scrapped and cost of scrap at each process state by time period.</t>
  </si>
  <si>
    <t>• Reports costs and accumulated costs per unit, by cost type and by time period.</t>
  </si>
  <si>
    <t xml:space="preserve">–  Cost of a good unit entering a process stage </t>
  </si>
  <si>
    <t>–  Cost of a processing a unit at a process stage</t>
  </si>
  <si>
    <t xml:space="preserve">–  Cost of a good unit exiting a process stage </t>
  </si>
  <si>
    <t>–  Cost of scarpped units at each process stage</t>
  </si>
  <si>
    <t>– Allocates cost less salvage value of scrapped units to good output units at each processing stage.</t>
  </si>
  <si>
    <t>• Sales</t>
  </si>
  <si>
    <r>
      <t xml:space="preserve">   </t>
    </r>
    <r>
      <rPr>
        <sz val="10"/>
        <rFont val="Times New Roman"/>
        <family val="1"/>
      </rPr>
      <t>–</t>
    </r>
    <r>
      <rPr>
        <sz val="10"/>
        <rFont val="Arial"/>
        <family val="2"/>
      </rPr>
      <t xml:space="preserve"> Sales of Products A and B are driven by market demand and limited by available finished units. </t>
    </r>
  </si>
  <si>
    <t xml:space="preserve">   – You can sell the output of any process stage. (In this particular model, only output of two stages are sold.)</t>
  </si>
  <si>
    <t>• Financial results: Model include prices, revenue COGS, and gross margin for units sold.</t>
  </si>
  <si>
    <t>• Scenarios</t>
  </si>
  <si>
    <t>– Handles multiple scenarios to compare alternative processes.</t>
  </si>
  <si>
    <t>– This model has two scenarios in which Scenario 2 raises yields and increases input costs in Process 3.</t>
  </si>
  <si>
    <t>• The model includes Excel charts that provide graphical views of key variables. These charts are part
   of the model, and they are included by default in exported Excel workbooks. You can add more charts,
   import them, and the new charts will be included in exported Excel workbooks.</t>
  </si>
  <si>
    <t>As you explore the model, we suggest that you</t>
  </si>
  <si>
    <t>Technical notes</t>
  </si>
  <si>
    <t>These facts should help you understand how production units flow through the model.</t>
  </si>
  <si>
    <r>
      <rPr>
        <sz val="10"/>
        <rFont val="Times New Roman"/>
        <family val="1"/>
      </rPr>
      <t>•</t>
    </r>
    <r>
      <rPr>
        <sz val="10"/>
        <rFont val="Arial"/>
        <family val="2"/>
      </rPr>
      <t xml:space="preserve">  At each process stage, units available for processing (UNITS AVAILABLE IN) are either sent for processing
   (UNITS IN) or, if processing capacity is exceeded, sent to buffer inventory storage (UNITS BUFFER STOCK).</t>
    </r>
  </si>
  <si>
    <r>
      <rPr>
        <sz val="10"/>
        <rFont val="Times New Roman"/>
        <family val="1"/>
      </rPr>
      <t>•</t>
    </r>
    <r>
      <rPr>
        <sz val="10"/>
        <rFont val="Arial"/>
        <family val="2"/>
      </rPr>
      <t xml:space="preserve">  The Processing capacity (UNITS CAPACITY) of each stage is determined by the number of PROCESSING
   STATIONS times the CAPACITY/STATION. </t>
    </r>
  </si>
  <si>
    <r>
      <rPr>
        <sz val="10"/>
        <rFont val="Times New Roman"/>
        <family val="1"/>
      </rPr>
      <t>•</t>
    </r>
    <r>
      <rPr>
        <sz val="10"/>
        <rFont val="Arial"/>
        <family val="2"/>
      </rPr>
      <t xml:space="preserve">  The units that enter each processing stage either emerge as good output units (UNITS OUT), or as scrap
   (SCRAP UNITS). YIELD % of the units come out good and SCRAP % units come out as scrap.</t>
    </r>
  </si>
  <si>
    <r>
      <rPr>
        <sz val="10"/>
        <rFont val="Times New Roman"/>
        <family val="1"/>
      </rPr>
      <t>•</t>
    </r>
    <r>
      <rPr>
        <sz val="10"/>
        <rFont val="Arial"/>
        <family val="2"/>
      </rPr>
      <t xml:space="preserve">  At the end of each time period, good units are either sold (UNITS SOLD), or routed by the stage transition
   matrix (TRANSITION %) to other processing stages for use in the next time period (UNITS AVAILABLE IN).</t>
    </r>
  </si>
  <si>
    <r>
      <rPr>
        <sz val="10"/>
        <rFont val="Times New Roman"/>
        <family val="1"/>
      </rPr>
      <t>•</t>
    </r>
    <r>
      <rPr>
        <sz val="10"/>
        <rFont val="Arial"/>
        <family val="2"/>
      </rPr>
      <t xml:space="preserve">  The number of units sold is the minimum of the units available for sale at the end of each time period
   (UNITS OUT), and the amount of market demand (UNITS DEMAND).</t>
    </r>
  </si>
  <si>
    <r>
      <rPr>
        <sz val="10"/>
        <rFont val="Times New Roman"/>
        <family val="1"/>
      </rPr>
      <t>•</t>
    </r>
    <r>
      <rPr>
        <sz val="10"/>
        <rFont val="Arial"/>
        <family val="2"/>
      </rPr>
      <t xml:space="preserve">  The operation can purchase work-in-process units for any processing stage at the start of any time period
   (PURCHASED UNITS IN). In this model, the operation purchases material inputs for stage one in each time
   period, and it purchases finished goods in the first time period to fill the distribution channel.</t>
    </r>
  </si>
  <si>
    <r>
      <rPr>
        <sz val="10"/>
        <rFont val="Times New Roman"/>
        <family val="1"/>
      </rPr>
      <t>•</t>
    </r>
    <r>
      <rPr>
        <sz val="10"/>
        <rFont val="Arial"/>
        <family val="2"/>
      </rPr>
      <t xml:space="preserve">  The model has two scenarios (SCENARIO) that have different scrap rates and different processing costs
   in process stage 3.</t>
    </r>
  </si>
  <si>
    <t>These facts should help you understand how the costs flow through the model.</t>
  </si>
  <si>
    <t>•  The value of work in process inventory that enters each stage (WIP IN) plus the PROCESS COST equals the
   value of good units out (WIP OUT) plus the value of scrap (SCRAP COST).</t>
  </si>
  <si>
    <t>•  Worksheet UNIT COSTS shows cost allocated per production unit for each unit stock or unit flow
    in the model.</t>
  </si>
  <si>
    <t>•  The costs are presented in two levels of detail.</t>
  </si>
  <si>
    <r>
      <rPr>
        <sz val="10"/>
        <rFont val="Calibri"/>
        <family val="2"/>
      </rPr>
      <t>–</t>
    </r>
    <r>
      <rPr>
        <sz val="10"/>
        <rFont val="Arial"/>
        <family val="2"/>
      </rPr>
      <t xml:space="preserve">  </t>
    </r>
    <r>
      <rPr>
        <sz val="10"/>
        <rFont val="Arial"/>
        <family val="2"/>
      </rPr>
      <t>Worksheet COST FLOW shows the flow of costs with costs of all types aggregated together.</t>
    </r>
  </si>
  <si>
    <r>
      <rPr>
        <sz val="10"/>
        <rFont val="Calibri"/>
        <family val="2"/>
      </rPr>
      <t>–</t>
    </r>
    <r>
      <rPr>
        <sz val="10"/>
        <rFont val="Arial"/>
        <family val="2"/>
      </rPr>
      <t xml:space="preserve">  Worksheet COST FLOW DETAIL shows the flow of costs with material, labor, overhead, and allocations
   of fixed expense broken out for each cost variable.</t>
    </r>
  </si>
  <si>
    <t>Explore our customized templates.</t>
  </si>
  <si>
    <t>Learn more about consulting services.</t>
  </si>
  <si>
    <t>FinModel provides you with customized templates in three ways.</t>
  </si>
  <si>
    <t>• FinModel Excel templates are easier to understand. (Click on "+" for more information.)</t>
  </si>
  <si>
    <t>− Worksheet "Formulas" expresses the entire model with named variables and symbolic formulas. Although
   the symbolic formulas are not executable in Excel, they are what the model is made from in FinModel.</t>
  </si>
  <si>
    <t>− You never need to read inscrutable cell formulas to understand a FinModel customized template.</t>
  </si>
  <si>
    <t>2. If you want more customizations, retain FinModel Software to build them for you.</t>
  </si>
  <si>
    <t>• FinModel technology enables us to offer you more value for your consulting dollar.</t>
  </si>
  <si>
    <t>3. Use the FinModel Authoring Environment to build and customize your spreadsheet models.</t>
  </si>
  <si>
    <t>The FinModel Authoring Environment is a SaaS application for developing and maintaining business models and delivering them in conventional spreadsheets.</t>
  </si>
  <si>
    <t>Click "+" to learn more about FinModel technology that makes customized template possible.</t>
  </si>
  <si>
    <t>This Excel workbook was generated using FinModel, a revolutionary new spreadsheet technology. FinModel allows you to develop business models using readable formulas, while avoiding the details of cell addresses and hard-to-change sheet layouts. The end result is a conventional Excel workbook just like this one. We built FinModel because we believe that spreadsheets are a great way of communicating results but we think it's just too hard to use them to develop reliable, maintainable, expressive and collaborative models.</t>
  </si>
  <si>
    <t>You'll get a glimpse of FinModel's advantages when you take a look at the "Formulas" tab and realize how few separate, readable formulas are needed to produce all of the other worksheets. In addition to formulas, FinModel knows about the "dimensions" in your model (e.g., products, locations, departments) as well as the time series that you're using (e.g., 5 years in quarters.) FinModel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</si>
  <si>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FinModel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</si>
  <si>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FinModel and we'd like to hear about your needs for templates and models.</t>
  </si>
  <si>
    <t>• Read some of the Excel comments that are attached to Analysis Variables throughout the workbook.
  These comments also appear in FinModel in convenient places.</t>
  </si>
  <si>
    <t>• View worksheet "Formulas" which shows the named variables and symbolic formulas of the model
   in a compact and readable form. The symbolic formulas are not active in this Excel workbook, but they
   give you some idea how the model works, and how it looks in FinModel.</t>
  </si>
  <si>
    <t>Please visit our website at www.finmodel.at.ua</t>
  </si>
  <si>
    <t>Please visit our website at www.sites.google.com/site/bpogroupfinance</t>
  </si>
  <si>
    <t>or contact us at BPO.infosource@gmail.com</t>
  </si>
</sst>
</file>

<file path=xl/styles.xml><?xml version="1.0" encoding="utf-8"?>
<styleSheet xmlns="http://schemas.openxmlformats.org/spreadsheetml/2006/main">
  <numFmts count="9">
    <numFmt numFmtId="6" formatCode="&quot;$&quot;#,##0_);[Red]\(&quot;$&quot;#,##0\)"/>
    <numFmt numFmtId="8" formatCode="&quot;$&quot;#,##0.00_);[Red]\(&quot;$&quot;#,##0.00\)"/>
    <numFmt numFmtId="164" formatCode="#,##0.0%"/>
    <numFmt numFmtId="165" formatCode="#,##0%"/>
    <numFmt numFmtId="166" formatCode="m\/d\/yyyy"/>
    <numFmt numFmtId="167" formatCode="&quot;$&quot;#,##0.0_);[Red]\(&quot;$&quot;#,##0.0\)"/>
    <numFmt numFmtId="168" formatCode="#,##0.000"/>
    <numFmt numFmtId="169" formatCode="&quot;$&quot;#,##0.000_);[Red]\(&quot;$&quot;#,##0.000\)"/>
    <numFmt numFmtId="170" formatCode="#,##0.0"/>
  </numFmts>
  <fonts count="20">
    <font>
      <sz val="10"/>
      <name val="Arial"/>
      <family val="2"/>
    </font>
    <font>
      <sz val="10"/>
      <name val="Arial"/>
      <family val="2"/>
    </font>
    <font>
      <b/>
      <sz val="10"/>
      <color indexed="8"/>
      <name val="Arial"/>
      <family val="2"/>
    </font>
    <font>
      <sz val="8"/>
      <color indexed="8"/>
      <name val="Arial"/>
      <family val="2"/>
    </font>
    <font>
      <b/>
      <sz val="8"/>
      <color indexed="8"/>
      <name val="Arial"/>
      <family val="2"/>
    </font>
    <font>
      <b/>
      <u/>
      <sz val="9"/>
      <color indexed="8"/>
      <name val="Arial"/>
      <family val="2"/>
    </font>
    <font>
      <b/>
      <i/>
      <sz val="8"/>
      <color indexed="8"/>
      <name val="Arial"/>
      <family val="2"/>
    </font>
    <font>
      <i/>
      <sz val="8"/>
      <color indexed="8"/>
      <name val="Arial"/>
      <family val="2"/>
    </font>
    <font>
      <b/>
      <sz val="8"/>
      <name val="Arial"/>
      <family val="2"/>
    </font>
    <font>
      <b/>
      <sz val="12"/>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u/>
      <sz val="10"/>
      <color indexed="12"/>
      <name val="Arial"/>
      <family val="2"/>
    </font>
    <font>
      <b/>
      <sz val="14"/>
      <name val="Arial"/>
      <family val="2"/>
    </font>
    <font>
      <u/>
      <sz val="10"/>
      <color theme="10"/>
      <name val="Arial"/>
      <family val="2"/>
    </font>
    <font>
      <b/>
      <sz val="11"/>
      <color rgb="FFFF0000"/>
      <name val="Arial"/>
      <family val="2"/>
    </font>
    <font>
      <sz val="10"/>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8"/>
        <bgColor indexed="64"/>
      </patternFill>
    </fill>
    <fill>
      <patternFill patternType="solid">
        <fgColor indexed="29"/>
        <bgColor indexed="64"/>
      </patternFill>
    </fill>
    <fill>
      <patternFill patternType="solid">
        <fgColor indexed="30"/>
        <bgColor indexed="64"/>
      </patternFill>
    </fill>
    <fill>
      <patternFill patternType="solid">
        <fgColor indexed="31"/>
        <bgColor indexed="64"/>
      </patternFill>
    </fill>
    <fill>
      <patternFill patternType="solid">
        <fgColor rgb="FFCCCCFF"/>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theme="0"/>
      </left>
      <right style="thin">
        <color theme="0"/>
      </right>
      <top style="thin">
        <color theme="0"/>
      </top>
      <bottom style="thin">
        <color theme="0"/>
      </bottom>
      <diagonal/>
    </border>
  </borders>
  <cellStyleXfs count="196">
    <xf numFmtId="0" fontId="0" fillId="0" borderId="0">
      <alignment vertical="center"/>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 fillId="2" borderId="0" applyNumberFormat="0" applyFont="0" applyFill="0" applyBorder="0" applyAlignment="0" applyProtection="0">
      <alignment vertical="top" shrinkToFit="1"/>
    </xf>
    <xf numFmtId="0" fontId="3" fillId="2" borderId="0" applyNumberFormat="0" applyFont="0" applyFill="0" applyBorder="0" applyAlignment="0" applyProtection="0">
      <alignment vertical="top" shrinkToFit="1"/>
    </xf>
    <xf numFmtId="0" fontId="4" fillId="2" borderId="1" applyNumberFormat="0" applyFont="0" applyFill="0" applyBorder="0" applyAlignment="0" applyProtection="0">
      <alignment vertical="top" shrinkToFit="1"/>
    </xf>
    <xf numFmtId="0" fontId="4" fillId="3" borderId="1">
      <alignment horizontal="left" vertical="top" shrinkToFit="1"/>
      <protection locked="0"/>
    </xf>
    <xf numFmtId="0" fontId="4" fillId="2" borderId="2" applyNumberFormat="0" applyFont="0" applyFill="0" applyBorder="0" applyAlignment="0" applyProtection="0">
      <alignment vertical="top" shrinkToFit="1"/>
    </xf>
    <xf numFmtId="0" fontId="4" fillId="2" borderId="3" applyNumberFormat="0" applyFont="0" applyFill="0" applyBorder="0" applyAlignment="0" applyProtection="0">
      <alignment vertical="top" shrinkToFit="1"/>
    </xf>
    <xf numFmtId="0" fontId="4" fillId="3" borderId="3">
      <alignment horizontal="left" vertical="top" shrinkToFit="1"/>
      <protection locked="0"/>
    </xf>
    <xf numFmtId="0" fontId="4" fillId="2" borderId="4" applyNumberFormat="0" applyFont="0" applyFill="0" applyBorder="0" applyAlignment="0" applyProtection="0">
      <alignment vertical="top" shrinkToFit="1"/>
    </xf>
    <xf numFmtId="0" fontId="4" fillId="3" borderId="4">
      <alignment horizontal="left" vertical="top" shrinkToFit="1"/>
      <protection locked="0"/>
    </xf>
    <xf numFmtId="0" fontId="5" fillId="2" borderId="0" applyNumberFormat="0" applyFont="0" applyFill="0" applyBorder="0" applyAlignment="0" applyProtection="0">
      <alignment vertical="top" shrinkToFit="1"/>
    </xf>
    <xf numFmtId="0" fontId="4" fillId="2" borderId="5" applyNumberFormat="0" applyFont="0" applyFill="0" applyBorder="0" applyAlignment="0" applyProtection="0">
      <alignment horizontal="center" vertical="top" shrinkToFit="1"/>
    </xf>
    <xf numFmtId="0" fontId="4" fillId="2" borderId="6" applyNumberFormat="0" applyFont="0" applyFill="0" applyBorder="0" applyAlignment="0" applyProtection="0">
      <alignment horizontal="center" vertical="top" shrinkToFit="1"/>
    </xf>
    <xf numFmtId="0" fontId="4" fillId="2" borderId="2" applyNumberFormat="0" applyFont="0" applyFill="0" applyBorder="0" applyAlignment="0" applyProtection="0">
      <alignment horizontal="center" vertical="top" shrinkToFit="1"/>
    </xf>
    <xf numFmtId="164" fontId="4" fillId="2" borderId="7" applyNumberFormat="0" applyFont="0" applyFill="0" applyBorder="0" applyAlignment="0" applyProtection="0">
      <alignment horizontal="right" vertical="top" shrinkToFit="1"/>
    </xf>
    <xf numFmtId="164" fontId="4" fillId="2" borderId="1" applyNumberFormat="0" applyFont="0" applyFill="0" applyBorder="0" applyAlignment="0" applyProtection="0">
      <alignment horizontal="right" vertical="top" shrinkToFit="1"/>
    </xf>
    <xf numFmtId="0" fontId="6" fillId="2" borderId="3" applyNumberFormat="0" applyFont="0" applyFill="0" applyBorder="0" applyAlignment="0" applyProtection="0">
      <alignment vertical="top" shrinkToFit="1"/>
    </xf>
    <xf numFmtId="164" fontId="6" fillId="3" borderId="0" applyNumberFormat="0" applyFont="0" applyFill="0" applyBorder="0" applyAlignment="0" applyProtection="0">
      <alignment horizontal="right" vertical="top" shrinkToFit="1"/>
      <protection locked="0"/>
    </xf>
    <xf numFmtId="164" fontId="4" fillId="2" borderId="3" applyNumberFormat="0" applyFont="0" applyFill="0" applyBorder="0" applyAlignment="0" applyProtection="0">
      <alignment horizontal="right" vertical="top" shrinkToFit="1"/>
    </xf>
    <xf numFmtId="164" fontId="4" fillId="2" borderId="8" applyNumberFormat="0" applyFont="0" applyFill="0" applyBorder="0" applyAlignment="0" applyProtection="0">
      <alignment horizontal="right" vertical="top" shrinkToFit="1"/>
    </xf>
    <xf numFmtId="164" fontId="4" fillId="2" borderId="4" applyNumberFormat="0" applyFont="0" applyFill="0" applyBorder="0" applyAlignment="0" applyProtection="0">
      <alignment horizontal="right" vertical="top" shrinkToFit="1"/>
    </xf>
    <xf numFmtId="0" fontId="6" fillId="2" borderId="4" applyNumberFormat="0" applyFont="0" applyFill="0" applyBorder="0" applyAlignment="0" applyProtection="0">
      <alignment vertical="top" shrinkToFit="1"/>
    </xf>
    <xf numFmtId="164" fontId="6" fillId="3" borderId="8" applyNumberFormat="0" applyFont="0" applyFill="0" applyBorder="0" applyAlignment="0" applyProtection="0">
      <alignment horizontal="right" vertical="top" shrinkToFit="1"/>
      <protection locked="0"/>
    </xf>
    <xf numFmtId="4" fontId="4" fillId="3" borderId="2">
      <alignment horizontal="right" vertical="top" shrinkToFit="1"/>
      <protection locked="0"/>
    </xf>
    <xf numFmtId="3" fontId="4" fillId="2" borderId="7" applyNumberFormat="0" applyFont="0" applyFill="0" applyBorder="0" applyAlignment="0" applyProtection="0">
      <alignment horizontal="right" vertical="top" shrinkToFit="1"/>
    </xf>
    <xf numFmtId="3" fontId="4" fillId="2" borderId="1" applyNumberFormat="0" applyFont="0" applyFill="0" applyBorder="0" applyAlignment="0" applyProtection="0">
      <alignment horizontal="right" vertical="top" shrinkToFit="1"/>
    </xf>
    <xf numFmtId="3" fontId="6" fillId="3" borderId="0" applyNumberFormat="0" applyFont="0" applyFill="0" applyBorder="0" applyAlignment="0" applyProtection="0">
      <alignment horizontal="right" vertical="top" shrinkToFit="1"/>
      <protection locked="0"/>
    </xf>
    <xf numFmtId="3" fontId="4" fillId="2" borderId="3" applyNumberFormat="0" applyFont="0" applyFill="0" applyBorder="0" applyAlignment="0" applyProtection="0">
      <alignment horizontal="right" vertical="top" shrinkToFit="1"/>
    </xf>
    <xf numFmtId="3" fontId="4" fillId="2" borderId="8" applyNumberFormat="0" applyFont="0" applyFill="0" applyBorder="0" applyAlignment="0" applyProtection="0">
      <alignment horizontal="right" vertical="top" shrinkToFit="1"/>
    </xf>
    <xf numFmtId="3" fontId="4" fillId="2" borderId="4" applyNumberFormat="0" applyFont="0" applyFill="0" applyBorder="0" applyAlignment="0" applyProtection="0">
      <alignment horizontal="right" vertical="top" shrinkToFit="1"/>
    </xf>
    <xf numFmtId="4" fontId="4" fillId="2" borderId="7" applyNumberFormat="0" applyFont="0" applyFill="0" applyBorder="0" applyAlignment="0" applyProtection="0">
      <alignment horizontal="right" vertical="top" shrinkToFit="1"/>
    </xf>
    <xf numFmtId="4" fontId="4" fillId="2" borderId="1" applyNumberFormat="0" applyFont="0" applyFill="0" applyBorder="0" applyAlignment="0" applyProtection="0">
      <alignment horizontal="right" vertical="top" shrinkToFit="1"/>
    </xf>
    <xf numFmtId="4" fontId="6" fillId="3" borderId="0" applyNumberFormat="0" applyFont="0" applyFill="0" applyBorder="0" applyAlignment="0" applyProtection="0">
      <alignment horizontal="right" vertical="top" shrinkToFit="1"/>
      <protection locked="0"/>
    </xf>
    <xf numFmtId="4" fontId="4" fillId="2" borderId="3" applyNumberFormat="0" applyFont="0" applyFill="0" applyBorder="0" applyAlignment="0" applyProtection="0">
      <alignment horizontal="right" vertical="top" shrinkToFit="1"/>
    </xf>
    <xf numFmtId="4" fontId="4" fillId="2" borderId="0" applyNumberFormat="0" applyFont="0" applyFill="0" applyBorder="0" applyAlignment="0" applyProtection="0">
      <alignment horizontal="right" vertical="top" shrinkToFit="1"/>
    </xf>
    <xf numFmtId="0" fontId="4" fillId="2" borderId="6" applyNumberFormat="0" applyFont="0" applyFill="0" applyBorder="0" applyAlignment="0" applyProtection="0">
      <alignment vertical="top" shrinkToFit="1"/>
    </xf>
    <xf numFmtId="3" fontId="4" fillId="2" borderId="0" applyNumberFormat="0" applyFont="0" applyFill="0" applyBorder="0" applyAlignment="0" applyProtection="0">
      <alignment horizontal="right" vertical="top" shrinkToFit="1"/>
    </xf>
    <xf numFmtId="8" fontId="4" fillId="2" borderId="7" applyNumberFormat="0" applyFont="0" applyFill="0" applyBorder="0" applyAlignment="0" applyProtection="0">
      <alignment horizontal="right" vertical="top" shrinkToFit="1"/>
    </xf>
    <xf numFmtId="8" fontId="4" fillId="2" borderId="1" applyNumberFormat="0" applyFont="0" applyFill="0" applyBorder="0" applyAlignment="0" applyProtection="0">
      <alignment horizontal="right" vertical="top" shrinkToFit="1"/>
    </xf>
    <xf numFmtId="8" fontId="6" fillId="2" borderId="0" applyNumberFormat="0" applyFont="0" applyFill="0" applyBorder="0" applyAlignment="0" applyProtection="0">
      <alignment horizontal="right" vertical="top" shrinkToFit="1"/>
    </xf>
    <xf numFmtId="8" fontId="4" fillId="2" borderId="3" applyNumberFormat="0" applyFont="0" applyFill="0" applyBorder="0" applyAlignment="0" applyProtection="0">
      <alignment horizontal="right" vertical="top" shrinkToFit="1"/>
    </xf>
    <xf numFmtId="0" fontId="7" fillId="2" borderId="3" applyNumberFormat="0" applyFont="0" applyFill="0" applyBorder="0" applyAlignment="0" applyProtection="0">
      <alignment vertical="top" shrinkToFit="1"/>
    </xf>
    <xf numFmtId="8" fontId="3" fillId="3" borderId="0" applyNumberFormat="0" applyFont="0" applyFill="0" applyBorder="0" applyAlignment="0" applyProtection="0">
      <alignment horizontal="right" vertical="top" shrinkToFit="1"/>
      <protection locked="0"/>
    </xf>
    <xf numFmtId="8" fontId="4" fillId="2" borderId="0" applyNumberFormat="0" applyFont="0" applyFill="0" applyBorder="0" applyAlignment="0" applyProtection="0">
      <alignment horizontal="right" vertical="top" shrinkToFit="1"/>
    </xf>
    <xf numFmtId="8" fontId="3" fillId="2" borderId="0" applyNumberFormat="0" applyFont="0" applyFill="0" applyBorder="0" applyAlignment="0" applyProtection="0">
      <alignment horizontal="right" vertical="top" shrinkToFit="1"/>
    </xf>
    <xf numFmtId="8" fontId="6" fillId="3" borderId="0" applyNumberFormat="0" applyFont="0" applyFill="0" applyBorder="0" applyAlignment="0" applyProtection="0">
      <alignment horizontal="right" vertical="top" shrinkToFit="1"/>
      <protection locked="0"/>
    </xf>
    <xf numFmtId="8" fontId="6" fillId="3" borderId="8" applyNumberFormat="0" applyFont="0" applyFill="0" applyBorder="0" applyAlignment="0" applyProtection="0">
      <alignment horizontal="right" vertical="top" shrinkToFit="1"/>
      <protection locked="0"/>
    </xf>
    <xf numFmtId="8" fontId="4" fillId="2" borderId="4" applyNumberFormat="0" applyFont="0" applyFill="0" applyBorder="0" applyAlignment="0" applyProtection="0">
      <alignment horizontal="right" vertical="top" shrinkToFit="1"/>
    </xf>
    <xf numFmtId="6" fontId="4" fillId="2" borderId="7" applyNumberFormat="0" applyFont="0" applyFill="0" applyBorder="0" applyAlignment="0" applyProtection="0">
      <alignment horizontal="right" vertical="top" shrinkToFit="1"/>
    </xf>
    <xf numFmtId="6" fontId="4" fillId="2" borderId="1" applyNumberFormat="0" applyFont="0" applyFill="0" applyBorder="0" applyAlignment="0" applyProtection="0">
      <alignment horizontal="right" vertical="top" shrinkToFit="1"/>
    </xf>
    <xf numFmtId="6" fontId="6" fillId="3" borderId="0" applyNumberFormat="0" applyFont="0" applyFill="0" applyBorder="0" applyAlignment="0" applyProtection="0">
      <alignment horizontal="right" vertical="top" shrinkToFit="1"/>
      <protection locked="0"/>
    </xf>
    <xf numFmtId="6" fontId="4" fillId="2" borderId="3" applyNumberFormat="0" applyFont="0" applyFill="0" applyBorder="0" applyAlignment="0" applyProtection="0">
      <alignment horizontal="right" vertical="top" shrinkToFit="1"/>
    </xf>
    <xf numFmtId="6" fontId="4" fillId="2" borderId="8" applyNumberFormat="0" applyFont="0" applyFill="0" applyBorder="0" applyAlignment="0" applyProtection="0">
      <alignment horizontal="right" vertical="top" shrinkToFit="1"/>
    </xf>
    <xf numFmtId="6" fontId="4" fillId="2" borderId="4" applyNumberFormat="0" applyFont="0" applyFill="0" applyBorder="0" applyAlignment="0" applyProtection="0">
      <alignment horizontal="right" vertical="top" shrinkToFit="1"/>
    </xf>
    <xf numFmtId="165" fontId="4" fillId="3" borderId="6" applyNumberFormat="0" applyFont="0" applyFill="0" applyBorder="0" applyAlignment="0" applyProtection="0">
      <alignment horizontal="right" vertical="top" shrinkToFit="1"/>
      <protection locked="0"/>
    </xf>
    <xf numFmtId="165" fontId="4" fillId="2" borderId="2" applyNumberFormat="0" applyFont="0" applyFill="0" applyBorder="0" applyAlignment="0" applyProtection="0">
      <alignment horizontal="right" vertical="top" shrinkToFit="1"/>
    </xf>
    <xf numFmtId="164" fontId="3" fillId="2" borderId="0" applyNumberFormat="0" applyFont="0" applyFill="0" applyBorder="0" applyAlignment="0" applyProtection="0">
      <alignment horizontal="right" vertical="top" shrinkToFit="1"/>
    </xf>
    <xf numFmtId="164" fontId="4" fillId="2" borderId="0" applyNumberFormat="0" applyFont="0" applyFill="0" applyBorder="0" applyAlignment="0" applyProtection="0">
      <alignment horizontal="right" vertical="top" shrinkToFit="1"/>
    </xf>
    <xf numFmtId="164" fontId="3" fillId="2" borderId="8" applyNumberFormat="0" applyFont="0" applyFill="0" applyBorder="0" applyAlignment="0" applyProtection="0">
      <alignment horizontal="right" vertical="top" shrinkToFit="1"/>
    </xf>
    <xf numFmtId="3" fontId="3" fillId="2" borderId="0" applyNumberFormat="0" applyFont="0" applyFill="0" applyBorder="0" applyAlignment="0" applyProtection="0">
      <alignment horizontal="right" vertical="top" shrinkToFit="1"/>
    </xf>
    <xf numFmtId="165" fontId="4" fillId="2" borderId="7" applyNumberFormat="0" applyFont="0" applyFill="0" applyBorder="0" applyAlignment="0" applyProtection="0">
      <alignment horizontal="right" vertical="top" shrinkToFit="1"/>
    </xf>
    <xf numFmtId="165" fontId="4" fillId="2" borderId="1" applyNumberFormat="0" applyFont="0" applyFill="0" applyBorder="0" applyAlignment="0" applyProtection="0">
      <alignment horizontal="right" vertical="top" shrinkToFit="1"/>
    </xf>
    <xf numFmtId="165" fontId="3" fillId="2" borderId="0" applyNumberFormat="0" applyFont="0" applyFill="0" applyBorder="0" applyAlignment="0" applyProtection="0">
      <alignment horizontal="right" vertical="top" shrinkToFit="1"/>
    </xf>
    <xf numFmtId="165" fontId="4" fillId="2" borderId="3" applyNumberFormat="0" applyFont="0" applyFill="0" applyBorder="0" applyAlignment="0" applyProtection="0">
      <alignment horizontal="right" vertical="top" shrinkToFit="1"/>
    </xf>
    <xf numFmtId="165" fontId="4" fillId="2" borderId="8" applyNumberFormat="0" applyFont="0" applyFill="0" applyBorder="0" applyAlignment="0" applyProtection="0">
      <alignment horizontal="right" vertical="top" shrinkToFit="1"/>
    </xf>
    <xf numFmtId="165" fontId="4" fillId="2" borderId="4" applyNumberFormat="0" applyFont="0" applyFill="0" applyBorder="0" applyAlignment="0" applyProtection="0">
      <alignment horizontal="right" vertical="top" shrinkToFit="1"/>
    </xf>
    <xf numFmtId="4" fontId="3" fillId="2" borderId="0" applyNumberFormat="0" applyFont="0" applyFill="0" applyBorder="0" applyAlignment="0" applyProtection="0">
      <alignment horizontal="right" vertical="top" shrinkToFit="1"/>
    </xf>
    <xf numFmtId="4" fontId="4" fillId="2" borderId="8" applyNumberFormat="0" applyFont="0" applyFill="0" applyBorder="0" applyAlignment="0" applyProtection="0">
      <alignment horizontal="right" vertical="top" shrinkToFit="1"/>
    </xf>
    <xf numFmtId="4" fontId="4" fillId="2" borderId="4" applyNumberFormat="0" applyFont="0" applyFill="0" applyBorder="0" applyAlignment="0" applyProtection="0">
      <alignment horizontal="right" vertical="top" shrinkToFit="1"/>
    </xf>
    <xf numFmtId="8" fontId="4" fillId="2" borderId="8" applyNumberFormat="0" applyFont="0" applyFill="0" applyBorder="0" applyAlignment="0" applyProtection="0">
      <alignment horizontal="right" vertical="top" shrinkToFit="1"/>
    </xf>
    <xf numFmtId="8" fontId="3" fillId="2" borderId="8" applyNumberFormat="0" applyFont="0" applyFill="0" applyBorder="0" applyAlignment="0" applyProtection="0">
      <alignment horizontal="right" vertical="top" shrinkToFit="1"/>
    </xf>
    <xf numFmtId="0" fontId="4" fillId="2" borderId="7" applyNumberFormat="0" applyFont="0" applyFill="0" applyBorder="0" applyAlignment="0" applyProtection="0">
      <alignment vertical="top" shrinkToFit="1"/>
    </xf>
    <xf numFmtId="0" fontId="4" fillId="2" borderId="0" applyNumberFormat="0" applyFont="0" applyFill="0" applyBorder="0" applyAlignment="0" applyProtection="0">
      <alignment vertical="top" shrinkToFit="1"/>
    </xf>
    <xf numFmtId="6" fontId="3" fillId="2" borderId="0" applyNumberFormat="0" applyFont="0" applyFill="0" applyBorder="0" applyAlignment="0" applyProtection="0">
      <alignment horizontal="right" vertical="top" shrinkToFit="1"/>
    </xf>
    <xf numFmtId="6" fontId="4" fillId="2" borderId="0" applyNumberFormat="0" applyFont="0" applyFill="0" applyBorder="0" applyAlignment="0" applyProtection="0">
      <alignment horizontal="right" vertical="top" shrinkToFit="1"/>
    </xf>
    <xf numFmtId="6" fontId="3" fillId="2" borderId="8" applyNumberFormat="0" applyFont="0" applyFill="0" applyBorder="0" applyAlignment="0" applyProtection="0">
      <alignment horizontal="right" vertical="top" shrinkToFit="1"/>
    </xf>
    <xf numFmtId="8" fontId="6" fillId="2" borderId="8" applyNumberFormat="0" applyFont="0" applyFill="0" applyBorder="0" applyAlignment="0" applyProtection="0">
      <alignment horizontal="right" vertical="top" shrinkToFit="1"/>
    </xf>
    <xf numFmtId="0" fontId="7" fillId="2" borderId="4" applyNumberFormat="0" applyFont="0" applyFill="0" applyBorder="0" applyAlignment="0" applyProtection="0">
      <alignment vertical="top" shrinkToFit="1"/>
    </xf>
    <xf numFmtId="6" fontId="6" fillId="2" borderId="0" applyNumberFormat="0" applyFont="0" applyFill="0" applyBorder="0" applyAlignment="0" applyProtection="0">
      <alignment horizontal="right" vertical="top" shrinkToFit="1"/>
    </xf>
    <xf numFmtId="6" fontId="6" fillId="2" borderId="8" applyNumberFormat="0" applyFont="0" applyFill="0" applyBorder="0" applyAlignment="0" applyProtection="0">
      <alignment horizontal="right" vertical="top" shrinkToFit="1"/>
    </xf>
    <xf numFmtId="0" fontId="4" fillId="2" borderId="6" applyNumberFormat="0" applyFont="0" applyFill="0" applyBorder="0" applyAlignment="0" applyProtection="0">
      <alignment horizontal="left" vertical="top" shrinkToFit="1"/>
    </xf>
    <xf numFmtId="0" fontId="4" fillId="4" borderId="0" applyNumberFormat="0" applyFont="0" applyFill="0" applyBorder="0" applyAlignment="0" applyProtection="0">
      <alignment vertical="top" shrinkToFit="1"/>
    </xf>
    <xf numFmtId="0" fontId="7" fillId="4" borderId="0" applyNumberFormat="0" applyFont="0" applyFill="0" applyBorder="0" applyAlignment="0" applyProtection="0">
      <alignment vertical="top" shrinkToFit="1"/>
    </xf>
    <xf numFmtId="0" fontId="4" fillId="4" borderId="0" applyNumberFormat="0" applyFont="0" applyFill="0" applyBorder="0" applyAlignment="0" applyProtection="0">
      <alignment horizontal="right" vertical="top" shrinkToFit="1"/>
    </xf>
    <xf numFmtId="0" fontId="3" fillId="4" borderId="0" applyNumberFormat="0" applyFont="0" applyFill="0" applyBorder="0" applyAlignment="0" applyProtection="0">
      <alignment vertical="top" shrinkToFit="1"/>
    </xf>
    <xf numFmtId="0" fontId="7" fillId="2" borderId="6" applyNumberFormat="0" applyFont="0" applyFill="0" applyBorder="0" applyAlignment="0" applyProtection="0">
      <alignment vertical="top" shrinkToFit="1"/>
    </xf>
    <xf numFmtId="0" fontId="4" fillId="2" borderId="6" applyNumberFormat="0" applyFont="0" applyFill="0" applyBorder="0" applyAlignment="0" applyProtection="0">
      <alignment horizontal="right" vertical="top" shrinkToFit="1"/>
    </xf>
    <xf numFmtId="0" fontId="4" fillId="2" borderId="5" applyNumberFormat="0" applyFont="0" applyFill="0" applyBorder="0" applyAlignment="0" applyProtection="0">
      <alignment vertical="top" shrinkToFit="1"/>
    </xf>
    <xf numFmtId="6" fontId="4" fillId="2" borderId="6" applyNumberFormat="0" applyFont="0" applyFill="0" applyBorder="0" applyAlignment="0" applyProtection="0">
      <alignment horizontal="right" vertical="top" shrinkToFit="1"/>
    </xf>
    <xf numFmtId="6" fontId="4" fillId="2" borderId="2" applyNumberFormat="0" applyFont="0" applyFill="0" applyBorder="0" applyAlignment="0" applyProtection="0">
      <alignment horizontal="right" vertical="top" shrinkToFit="1"/>
    </xf>
    <xf numFmtId="166" fontId="4" fillId="2" borderId="6" applyNumberFormat="0" applyFont="0" applyFill="0" applyBorder="0" applyAlignment="0" applyProtection="0">
      <alignment horizontal="right" vertical="top" shrinkToFit="1"/>
    </xf>
    <xf numFmtId="166" fontId="4" fillId="2" borderId="2" applyNumberFormat="0" applyFont="0" applyFill="0" applyBorder="0" applyAlignment="0" applyProtection="0">
      <alignment horizontal="right" vertical="top" shrinkToFit="1"/>
    </xf>
    <xf numFmtId="0" fontId="4" fillId="2" borderId="9">
      <alignment horizontal="center" vertical="top" shrinkToFit="1"/>
    </xf>
    <xf numFmtId="0" fontId="4" fillId="2" borderId="7" applyNumberFormat="0" applyFont="0" applyFill="0" applyBorder="0" applyAlignment="0" applyProtection="0">
      <alignment horizontal="left" vertical="top" shrinkToFit="1"/>
    </xf>
    <xf numFmtId="0" fontId="4" fillId="2" borderId="10">
      <alignment horizontal="left" vertical="top" shrinkToFit="1"/>
    </xf>
    <xf numFmtId="0" fontId="4" fillId="2" borderId="0" applyNumberFormat="0" applyFont="0" applyFill="0" applyBorder="0" applyAlignment="0" applyProtection="0">
      <alignment horizontal="left" vertical="top" shrinkToFit="1"/>
    </xf>
    <xf numFmtId="0" fontId="4" fillId="2" borderId="11">
      <alignment horizontal="left" vertical="top" shrinkToFit="1"/>
    </xf>
    <xf numFmtId="0" fontId="4" fillId="2" borderId="8" applyNumberFormat="0" applyFont="0" applyFill="0" applyBorder="0" applyAlignment="0" applyProtection="0">
      <alignment horizontal="left" vertical="top" shrinkToFit="1"/>
    </xf>
    <xf numFmtId="0" fontId="4" fillId="2" borderId="12">
      <alignment horizontal="left" vertical="top" shrinkToFit="1"/>
    </xf>
    <xf numFmtId="8" fontId="4" fillId="2" borderId="6" applyNumberFormat="0" applyFont="0" applyFill="0" applyBorder="0" applyAlignment="0" applyProtection="0">
      <alignment horizontal="right" vertical="top" shrinkToFit="1"/>
    </xf>
    <xf numFmtId="8" fontId="4" fillId="2" borderId="2" applyNumberFormat="0" applyFont="0" applyFill="0" applyBorder="0" applyAlignment="0" applyProtection="0">
      <alignment horizontal="right" vertical="top" shrinkToFit="1"/>
    </xf>
    <xf numFmtId="0" fontId="4" fillId="2" borderId="13" applyNumberFormat="0" applyFont="0" applyFill="0" applyBorder="0" applyAlignment="0" applyProtection="0">
      <alignment horizontal="left" vertical="top" shrinkToFit="1"/>
    </xf>
    <xf numFmtId="166" fontId="3" fillId="3" borderId="13">
      <alignment vertical="top" shrinkToFit="1"/>
      <protection locked="0"/>
    </xf>
    <xf numFmtId="0" fontId="4" fillId="2" borderId="14" applyNumberFormat="0" applyFont="0" applyFill="0" applyBorder="0" applyAlignment="0" applyProtection="0">
      <alignment horizontal="left" vertical="top" shrinkToFit="1"/>
    </xf>
    <xf numFmtId="0" fontId="3" fillId="2" borderId="13" applyNumberFormat="0" applyFont="0" applyFill="0" applyBorder="0" applyAlignment="0" applyProtection="0">
      <alignment vertical="top" shrinkToFit="1"/>
    </xf>
    <xf numFmtId="0" fontId="3" fillId="3" borderId="13" applyNumberFormat="0" applyFont="0" applyFill="0" applyBorder="0" applyAlignment="0" applyProtection="0">
      <alignment vertical="top" shrinkToFit="1"/>
      <protection locked="0"/>
    </xf>
    <xf numFmtId="0" fontId="4" fillId="3" borderId="13" applyNumberFormat="0" applyFont="0" applyFill="0" applyBorder="0" applyAlignment="0" applyProtection="0">
      <alignment vertical="top" shrinkToFit="1"/>
      <protection locked="0"/>
    </xf>
    <xf numFmtId="0" fontId="6" fillId="3" borderId="13" applyNumberFormat="0" applyFont="0" applyFill="0" applyBorder="0" applyAlignment="0" applyProtection="0">
      <alignment vertical="top" shrinkToFit="1"/>
      <protection locked="0"/>
    </xf>
    <xf numFmtId="0" fontId="4" fillId="2" borderId="5" applyNumberFormat="0" applyFont="0" applyFill="0" applyBorder="0" applyAlignment="0" applyProtection="0">
      <alignment vertical="top" shrinkToFit="1"/>
    </xf>
    <xf numFmtId="6" fontId="4" fillId="2" borderId="6" applyNumberFormat="0" applyFont="0" applyFill="0" applyBorder="0" applyAlignment="0" applyProtection="0">
      <alignment horizontal="right" vertical="top" shrinkToFit="1"/>
    </xf>
    <xf numFmtId="6" fontId="4" fillId="2" borderId="9" applyNumberFormat="0" applyFont="0" applyFill="0" applyBorder="0" applyAlignment="0" applyProtection="0">
      <alignment horizontal="right" vertical="top" shrinkToFit="1"/>
    </xf>
    <xf numFmtId="166" fontId="4" fillId="2" borderId="6" applyNumberFormat="0" applyFont="0" applyFill="0" applyBorder="0" applyAlignment="0" applyProtection="0">
      <alignment horizontal="right" vertical="top" shrinkToFit="1"/>
    </xf>
    <xf numFmtId="166" fontId="4" fillId="2" borderId="9" applyNumberFormat="0" applyFont="0" applyFill="0" applyBorder="0" applyAlignment="0" applyProtection="0">
      <alignment horizontal="right" vertical="top" shrinkToFit="1"/>
    </xf>
    <xf numFmtId="0" fontId="4" fillId="2" borderId="7" applyNumberFormat="0" applyFont="0" applyFill="0" applyBorder="0" applyAlignment="0" applyProtection="0">
      <alignment horizontal="left" vertical="top" shrinkToFit="1"/>
    </xf>
    <xf numFmtId="0" fontId="4" fillId="2" borderId="10">
      <alignment horizontal="left" vertical="top" shrinkToFit="1"/>
    </xf>
    <xf numFmtId="0" fontId="4" fillId="2" borderId="0" applyNumberFormat="0" applyFont="0" applyFill="0" applyBorder="0" applyAlignment="0" applyProtection="0">
      <alignment horizontal="left" vertical="top" shrinkToFit="1"/>
    </xf>
    <xf numFmtId="0" fontId="4" fillId="2" borderId="11" applyNumberFormat="0" applyFont="0" applyFill="0" applyBorder="0" applyAlignment="0" applyProtection="0">
      <alignment horizontal="left" vertical="top" shrinkToFit="1"/>
    </xf>
    <xf numFmtId="0" fontId="4" fillId="2" borderId="8" applyNumberFormat="0" applyFont="0" applyFill="0" applyBorder="0" applyAlignment="0" applyProtection="0">
      <alignment horizontal="left" vertical="top" shrinkToFit="1"/>
    </xf>
    <xf numFmtId="0" fontId="4" fillId="2" borderId="12">
      <alignment horizontal="left" vertical="top" shrinkToFit="1"/>
    </xf>
    <xf numFmtId="8" fontId="4" fillId="2" borderId="6" applyNumberFormat="0" applyFont="0" applyFill="0" applyBorder="0" applyAlignment="0" applyProtection="0">
      <alignment horizontal="right" vertical="top" shrinkToFit="1"/>
    </xf>
    <xf numFmtId="8" fontId="4" fillId="2" borderId="9">
      <alignment horizontal="right" vertical="top" shrinkToFit="1"/>
    </xf>
    <xf numFmtId="0" fontId="4" fillId="2" borderId="14" applyNumberFormat="0" applyFont="0" applyFill="0" applyBorder="0" applyAlignment="0" applyProtection="0">
      <alignment horizontal="left" vertical="top" shrinkToFit="1"/>
    </xf>
    <xf numFmtId="0" fontId="4" fillId="2" borderId="13" applyNumberFormat="0" applyFont="0" applyFill="0" applyBorder="0" applyAlignment="0" applyProtection="0">
      <alignment horizontal="left" vertical="top" shrinkToFit="1"/>
    </xf>
    <xf numFmtId="0" fontId="3" fillId="2" borderId="13" applyNumberFormat="0" applyFont="0" applyFill="0" applyBorder="0" applyAlignment="0" applyProtection="0">
      <alignment vertical="top" shrinkToFit="1"/>
    </xf>
    <xf numFmtId="0" fontId="3" fillId="3" borderId="13" applyNumberFormat="0" applyFont="0" applyFill="0" applyBorder="0" applyAlignment="0" applyProtection="0">
      <alignment vertical="top" shrinkToFit="1"/>
      <protection locked="0"/>
    </xf>
    <xf numFmtId="0" fontId="4" fillId="3" borderId="13" applyNumberFormat="0" applyFont="0" applyFill="0" applyBorder="0" applyAlignment="0" applyProtection="0">
      <alignment vertical="top" shrinkToFit="1"/>
      <protection locked="0"/>
    </xf>
    <xf numFmtId="0" fontId="6" fillId="3" borderId="13" applyNumberFormat="0" applyFont="0" applyFill="0" applyBorder="0" applyAlignment="0" applyProtection="0">
      <alignment vertical="top" shrinkToFit="1"/>
      <protection locked="0"/>
    </xf>
    <xf numFmtId="0" fontId="4" fillId="2" borderId="12">
      <alignment horizontal="left" vertical="top" shrinkToFit="1"/>
    </xf>
    <xf numFmtId="0" fontId="4" fillId="2" borderId="14" applyNumberFormat="0" applyFont="0" applyFill="0" applyBorder="0" applyAlignment="0" applyProtection="0">
      <alignment horizontal="left" vertical="top" shrinkToFit="1"/>
    </xf>
    <xf numFmtId="0" fontId="4" fillId="2" borderId="13" applyNumberFormat="0" applyFont="0" applyFill="0" applyBorder="0" applyAlignment="0" applyProtection="0">
      <alignment horizontal="left" vertical="top" shrinkToFit="1"/>
    </xf>
    <xf numFmtId="0" fontId="3" fillId="2" borderId="13" applyNumberFormat="0" applyFont="0" applyFill="0" applyBorder="0" applyAlignment="0" applyProtection="0">
      <alignment vertical="top" shrinkToFit="1"/>
    </xf>
    <xf numFmtId="0" fontId="3" fillId="3" borderId="13" applyNumberFormat="0" applyFont="0" applyFill="0" applyBorder="0" applyAlignment="0" applyProtection="0">
      <alignment vertical="top" shrinkToFit="1"/>
      <protection locked="0"/>
    </xf>
    <xf numFmtId="0" fontId="4" fillId="3" borderId="13" applyNumberFormat="0" applyFont="0" applyFill="0" applyBorder="0" applyAlignment="0" applyProtection="0">
      <alignment vertical="top" shrinkToFit="1"/>
      <protection locked="0"/>
    </xf>
    <xf numFmtId="0" fontId="6" fillId="3" borderId="13" applyNumberFormat="0" applyFont="0" applyFill="0" applyBorder="0" applyAlignment="0" applyProtection="0">
      <alignment vertical="top" shrinkToFit="1"/>
      <protection locked="0"/>
    </xf>
    <xf numFmtId="0" fontId="3" fillId="2" borderId="13" applyNumberFormat="0" applyFont="0" applyFill="0" applyBorder="0" applyAlignment="0" applyProtection="0">
      <alignment vertical="top" shrinkToFit="1"/>
    </xf>
    <xf numFmtId="0" fontId="3" fillId="4" borderId="13" applyNumberFormat="0" applyFont="0" applyFill="0" applyBorder="0" applyAlignment="0" applyProtection="0">
      <alignment vertical="top" shrinkToFit="1"/>
      <protection locked="0"/>
    </xf>
    <xf numFmtId="0" fontId="4" fillId="4" borderId="13" applyNumberFormat="0" applyFont="0" applyFill="0" applyBorder="0" applyAlignment="0" applyProtection="0">
      <alignment vertical="top" shrinkToFit="1"/>
      <protection locked="0"/>
    </xf>
    <xf numFmtId="0" fontId="6" fillId="4" borderId="13" applyNumberFormat="0" applyFont="0" applyFill="0" applyBorder="0" applyAlignment="0" applyProtection="0">
      <alignment vertical="top" shrinkToFit="1"/>
      <protection locked="0"/>
    </xf>
    <xf numFmtId="0" fontId="6" fillId="3" borderId="4" applyNumberFormat="0" applyFont="0" applyFill="0" applyBorder="0" applyAlignment="0" applyProtection="0">
      <alignment vertical="top"/>
    </xf>
    <xf numFmtId="6" fontId="6" fillId="5" borderId="8" applyNumberFormat="0" applyFont="0" applyFill="0" applyBorder="0" applyAlignment="0" applyProtection="0">
      <alignment horizontal="right" vertical="top"/>
    </xf>
    <xf numFmtId="6" fontId="6" fillId="5" borderId="4" applyNumberFormat="0" applyFont="0" applyFill="0" applyBorder="0" applyAlignment="0" applyProtection="0">
      <alignment horizontal="right" vertical="top"/>
    </xf>
    <xf numFmtId="167" fontId="4" fillId="5" borderId="0" applyNumberFormat="0" applyFont="0" applyFill="0" applyBorder="0" applyAlignment="0" applyProtection="0">
      <alignment horizontal="right" vertical="top"/>
    </xf>
    <xf numFmtId="167" fontId="4" fillId="5" borderId="3" applyNumberFormat="0" applyFont="0" applyFill="0" applyBorder="0" applyAlignment="0" applyProtection="0">
      <alignment horizontal="right" vertical="top"/>
    </xf>
    <xf numFmtId="167" fontId="6" fillId="5" borderId="0" applyNumberFormat="0" applyFont="0" applyFill="0" applyBorder="0" applyAlignment="0" applyProtection="0">
      <alignment horizontal="right" vertical="top"/>
    </xf>
    <xf numFmtId="167" fontId="6" fillId="5" borderId="3" applyNumberFormat="0" applyFont="0" applyFill="0" applyBorder="0" applyAlignment="0" applyProtection="0">
      <alignment horizontal="right" vertical="top"/>
    </xf>
    <xf numFmtId="167" fontId="4" fillId="5" borderId="8" applyNumberFormat="0" applyFont="0" applyFill="0" applyBorder="0" applyAlignment="0" applyProtection="0">
      <alignment horizontal="right" vertical="top"/>
    </xf>
    <xf numFmtId="167" fontId="4" fillId="5" borderId="4" applyNumberFormat="0" applyFont="0" applyFill="0" applyBorder="0" applyAlignment="0" applyProtection="0">
      <alignment horizontal="right" vertical="top"/>
    </xf>
    <xf numFmtId="0" fontId="6" fillId="6" borderId="0" applyNumberFormat="0" applyFont="0" applyFill="0" applyBorder="0" applyAlignment="0" applyProtection="0">
      <alignment horizontal="left" vertical="top"/>
    </xf>
    <xf numFmtId="4" fontId="6" fillId="6" borderId="0" applyNumberFormat="0" applyFont="0" applyFill="0" applyBorder="0" applyAlignment="0" applyProtection="0">
      <alignment horizontal="right" vertical="top"/>
    </xf>
    <xf numFmtId="4" fontId="6" fillId="6" borderId="11" applyNumberFormat="0" applyFont="0" applyFill="0" applyBorder="0" applyAlignment="0" applyProtection="0">
      <alignment horizontal="right" vertical="top"/>
    </xf>
    <xf numFmtId="4" fontId="6" fillId="6" borderId="8" applyNumberFormat="0" applyFont="0" applyFill="0" applyBorder="0" applyAlignment="0" applyProtection="0">
      <alignment horizontal="right" vertical="top"/>
    </xf>
    <xf numFmtId="4" fontId="6" fillId="6" borderId="12" applyProtection="0">
      <alignment horizontal="right" vertical="top"/>
    </xf>
    <xf numFmtId="168" fontId="4" fillId="6" borderId="0" applyNumberFormat="0" applyFont="0" applyFill="0" applyBorder="0" applyAlignment="0" applyProtection="0">
      <alignment horizontal="right" vertical="top"/>
    </xf>
    <xf numFmtId="8" fontId="4" fillId="6" borderId="0" applyNumberFormat="0" applyFont="0" applyFill="0" applyBorder="0" applyAlignment="0" applyProtection="0">
      <alignment horizontal="right" vertical="top"/>
    </xf>
    <xf numFmtId="169" fontId="4" fillId="6" borderId="0" applyNumberFormat="0" applyFont="0" applyFill="0" applyBorder="0" applyAlignment="0" applyProtection="0">
      <alignment horizontal="right" vertical="top"/>
    </xf>
    <xf numFmtId="169" fontId="4" fillId="6" borderId="8" applyNumberFormat="0" applyFont="0" applyFill="0" applyBorder="0" applyAlignment="0" applyProtection="0">
      <alignment horizontal="right" vertical="top"/>
    </xf>
    <xf numFmtId="4" fontId="3" fillId="6" borderId="0" applyNumberFormat="0" applyFont="0" applyFill="0" applyBorder="0" applyAlignment="0" applyProtection="0">
      <alignment horizontal="right" vertical="top"/>
    </xf>
    <xf numFmtId="4" fontId="3" fillId="6" borderId="11" applyNumberFormat="0" applyFont="0" applyFill="0" applyBorder="0" applyAlignment="0" applyProtection="0">
      <alignment horizontal="right" vertical="top"/>
    </xf>
    <xf numFmtId="4" fontId="6" fillId="5" borderId="3" applyNumberFormat="0" applyFont="0" applyFill="0" applyBorder="0" applyAlignment="0" applyProtection="0">
      <alignment horizontal="right" vertical="top"/>
    </xf>
    <xf numFmtId="4" fontId="3" fillId="5" borderId="0" applyNumberFormat="0" applyFont="0" applyFill="0" applyBorder="0" applyAlignment="0" applyProtection="0">
      <alignment horizontal="right" vertical="top"/>
    </xf>
    <xf numFmtId="8" fontId="3" fillId="6" borderId="0" applyNumberFormat="0" applyFont="0" applyFill="0" applyBorder="0" applyAlignment="0" applyProtection="0">
      <alignment horizontal="right" vertical="top"/>
    </xf>
    <xf numFmtId="164" fontId="4" fillId="6" borderId="0" applyNumberFormat="0" applyFont="0" applyFill="0" applyBorder="0" applyAlignment="0" applyProtection="0">
      <alignment horizontal="right" vertical="top"/>
    </xf>
    <xf numFmtId="164" fontId="6" fillId="6" borderId="0" applyNumberFormat="0" applyFont="0" applyFill="0" applyBorder="0" applyAlignment="0" applyProtection="0">
      <alignment horizontal="right" vertical="top"/>
    </xf>
    <xf numFmtId="170" fontId="3" fillId="6" borderId="11" applyNumberFormat="0" applyFont="0" applyFill="0" applyBorder="0" applyAlignment="0" applyProtection="0">
      <alignment horizontal="right" vertical="top"/>
    </xf>
    <xf numFmtId="170" fontId="6" fillId="5" borderId="8" applyNumberFormat="0" applyFont="0" applyFill="0" applyBorder="0" applyAlignment="0" applyProtection="0">
      <alignment horizontal="right" vertical="top"/>
    </xf>
    <xf numFmtId="170" fontId="6" fillId="5" borderId="4" applyProtection="0">
      <alignment horizontal="right" vertical="top"/>
    </xf>
    <xf numFmtId="6" fontId="3" fillId="5" borderId="7" applyNumberFormat="0" applyFont="0" applyFill="0" applyBorder="0" applyAlignment="0" applyProtection="0">
      <alignment horizontal="right" vertical="top"/>
    </xf>
    <xf numFmtId="164" fontId="3" fillId="5" borderId="8" applyNumberFormat="0" applyFont="0" applyFill="0" applyBorder="0" applyAlignment="0" applyProtection="0">
      <alignment horizontal="right" vertical="top"/>
    </xf>
    <xf numFmtId="6" fontId="3" fillId="5" borderId="8" applyNumberFormat="0" applyFont="0" applyFill="0" applyBorder="0" applyAlignment="0" applyProtection="0">
      <alignment horizontal="right" vertical="top"/>
    </xf>
    <xf numFmtId="3" fontId="4" fillId="6" borderId="0" applyNumberFormat="0" applyFont="0" applyFill="0" applyBorder="0" applyAlignment="0" applyProtection="0">
      <alignment horizontal="right" vertical="top"/>
    </xf>
    <xf numFmtId="170" fontId="4" fillId="6" borderId="0" applyNumberFormat="0" applyFont="0" applyFill="0" applyBorder="0" applyAlignment="0" applyProtection="0">
      <alignment horizontal="right" vertical="top"/>
    </xf>
    <xf numFmtId="0" fontId="4" fillId="6" borderId="1" applyProtection="0">
      <alignment horizontal="left" vertical="top"/>
    </xf>
    <xf numFmtId="6" fontId="6" fillId="6" borderId="0" applyNumberFormat="0" applyFont="0" applyFill="0" applyBorder="0" applyAlignment="0" applyProtection="0">
      <alignment horizontal="right" vertical="top"/>
    </xf>
    <xf numFmtId="3" fontId="6" fillId="6" borderId="0" applyNumberFormat="0" applyFont="0" applyFill="0" applyBorder="0" applyAlignment="0" applyProtection="0">
      <alignment horizontal="right" vertical="top"/>
    </xf>
    <xf numFmtId="6" fontId="4" fillId="6" borderId="7" applyNumberFormat="0" applyFont="0" applyFill="0" applyBorder="0" applyAlignment="0" applyProtection="0">
      <alignment horizontal="right" vertical="top"/>
    </xf>
    <xf numFmtId="6" fontId="4" fillId="6" borderId="0" applyNumberFormat="0" applyFont="0" applyFill="0" applyBorder="0" applyAlignment="0" applyProtection="0">
      <alignment horizontal="right" vertical="top"/>
    </xf>
    <xf numFmtId="6" fontId="3" fillId="5" borderId="6" applyNumberFormat="0" applyFont="0" applyFill="0" applyBorder="0" applyAlignment="0" applyProtection="0">
      <alignment horizontal="right" vertical="top"/>
    </xf>
    <xf numFmtId="164" fontId="3" fillId="6" borderId="8" applyProtection="0">
      <alignment horizontal="right" vertical="top"/>
    </xf>
    <xf numFmtId="164" fontId="3" fillId="5" borderId="7" applyNumberFormat="0" applyFont="0" applyFill="0" applyBorder="0" applyAlignment="0" applyProtection="0">
      <alignment horizontal="right" vertical="top"/>
    </xf>
    <xf numFmtId="4" fontId="4" fillId="5" borderId="6" applyNumberFormat="0" applyFont="0" applyFill="0" applyBorder="0" applyAlignment="0" applyProtection="0">
      <alignment horizontal="right" vertical="top"/>
    </xf>
    <xf numFmtId="4" fontId="4" fillId="5" borderId="2" applyNumberFormat="0" applyFont="0" applyFill="0" applyBorder="0" applyAlignment="0" applyProtection="0">
      <alignment horizontal="right" vertical="top"/>
    </xf>
    <xf numFmtId="0" fontId="4" fillId="7" borderId="5" applyNumberFormat="0" applyFont="0" applyFill="0" applyBorder="0" applyAlignment="0" applyProtection="0">
      <alignment vertical="top"/>
    </xf>
    <xf numFmtId="8" fontId="4" fillId="5" borderId="6" applyNumberFormat="0" applyFont="0" applyFill="0" applyBorder="0" applyAlignment="0" applyProtection="0">
      <alignment horizontal="right" vertical="top"/>
    </xf>
    <xf numFmtId="8" fontId="4" fillId="5" borderId="2" applyNumberFormat="0" applyFont="0" applyFill="0" applyBorder="0" applyAlignment="0" applyProtection="0">
      <alignment horizontal="right" vertical="top"/>
    </xf>
    <xf numFmtId="8" fontId="6" fillId="5" borderId="8" applyNumberFormat="0" applyFont="0" applyFill="0" applyBorder="0" applyAlignment="0" applyProtection="0">
      <alignment horizontal="right" vertical="top"/>
    </xf>
    <xf numFmtId="8" fontId="6" fillId="5" borderId="4" applyNumberFormat="0" applyFont="0" applyFill="0" applyBorder="0" applyAlignment="0" applyProtection="0">
      <alignment horizontal="right" vertical="top"/>
    </xf>
    <xf numFmtId="8" fontId="4" fillId="5" borderId="8" applyNumberFormat="0" applyFont="0" applyFill="0" applyBorder="0" applyAlignment="0" applyProtection="0">
      <alignment horizontal="right" vertical="top"/>
    </xf>
    <xf numFmtId="8" fontId="4" fillId="5" borderId="4" applyNumberFormat="0" applyFont="0" applyFill="0" applyBorder="0" applyAlignment="0" applyProtection="0">
      <alignment horizontal="right" vertical="top"/>
    </xf>
    <xf numFmtId="167" fontId="4" fillId="5" borderId="7" applyNumberFormat="0" applyFont="0" applyFill="0" applyBorder="0" applyAlignment="0" applyProtection="0">
      <alignment horizontal="right" vertical="top"/>
    </xf>
    <xf numFmtId="167" fontId="4" fillId="5" borderId="1" applyNumberFormat="0" applyFont="0" applyFill="0" applyBorder="0" applyAlignment="0" applyProtection="0">
      <alignment horizontal="right" vertical="top"/>
    </xf>
    <xf numFmtId="167" fontId="4" fillId="5" borderId="6" applyNumberFormat="0" applyFont="0" applyFill="0" applyBorder="0" applyAlignment="0" applyProtection="0">
      <alignment horizontal="right" vertical="top"/>
    </xf>
    <xf numFmtId="167" fontId="4" fillId="5" borderId="2" applyNumberFormat="0" applyFont="0" applyFill="0" applyBorder="0" applyAlignment="0" applyProtection="0">
      <alignment horizontal="right" vertical="top"/>
    </xf>
    <xf numFmtId="0" fontId="1" fillId="0" borderId="15">
      <alignment vertical="center"/>
    </xf>
    <xf numFmtId="0" fontId="1" fillId="0" borderId="18">
      <alignment vertical="center"/>
    </xf>
  </cellStyleXfs>
  <cellXfs count="149">
    <xf numFmtId="0" fontId="0" fillId="0" borderId="0" xfId="0">
      <alignment vertical="center"/>
    </xf>
    <xf numFmtId="0" fontId="3" fillId="2" borderId="0" xfId="4">
      <alignment vertical="top" shrinkToFit="1"/>
    </xf>
    <xf numFmtId="0" fontId="5" fillId="2" borderId="0" xfId="12">
      <alignment vertical="top" shrinkToFit="1"/>
    </xf>
    <xf numFmtId="166" fontId="0" fillId="0" borderId="0" xfId="0" applyNumberFormat="1">
      <alignment vertical="center"/>
    </xf>
    <xf numFmtId="0" fontId="4" fillId="2" borderId="1" xfId="5">
      <alignment vertical="top" shrinkToFit="1"/>
    </xf>
    <xf numFmtId="0" fontId="4" fillId="3" borderId="1" xfId="6">
      <alignment horizontal="left" vertical="top" shrinkToFit="1"/>
      <protection locked="0"/>
    </xf>
    <xf numFmtId="0" fontId="4" fillId="2" borderId="2" xfId="7">
      <alignment vertical="top" shrinkToFit="1"/>
    </xf>
    <xf numFmtId="0" fontId="4" fillId="2" borderId="3" xfId="8">
      <alignment vertical="top" shrinkToFit="1"/>
    </xf>
    <xf numFmtId="0" fontId="4" fillId="3" borderId="3" xfId="9">
      <alignment horizontal="left" vertical="top" shrinkToFit="1"/>
      <protection locked="0"/>
    </xf>
    <xf numFmtId="0" fontId="4" fillId="2" borderId="4" xfId="10">
      <alignment vertical="top" shrinkToFit="1"/>
    </xf>
    <xf numFmtId="0" fontId="4" fillId="3" borderId="4" xfId="11">
      <alignment horizontal="left" vertical="top" shrinkToFit="1"/>
      <protection locked="0"/>
    </xf>
    <xf numFmtId="0" fontId="4" fillId="2" borderId="5" xfId="13">
      <alignment horizontal="center" vertical="top" shrinkToFit="1"/>
    </xf>
    <xf numFmtId="0" fontId="4" fillId="2" borderId="6" xfId="14">
      <alignment horizontal="center" vertical="top" shrinkToFit="1"/>
    </xf>
    <xf numFmtId="0" fontId="4" fillId="2" borderId="2" xfId="15">
      <alignment horizontal="center" vertical="top" shrinkToFit="1"/>
    </xf>
    <xf numFmtId="164" fontId="4" fillId="2" borderId="7" xfId="16">
      <alignment horizontal="right" vertical="top" shrinkToFit="1"/>
    </xf>
    <xf numFmtId="164" fontId="4" fillId="2" borderId="1" xfId="17">
      <alignment horizontal="right" vertical="top" shrinkToFit="1"/>
    </xf>
    <xf numFmtId="0" fontId="6" fillId="2" borderId="3" xfId="18">
      <alignment vertical="top" shrinkToFit="1"/>
    </xf>
    <xf numFmtId="164" fontId="6" fillId="3" borderId="0" xfId="19">
      <alignment horizontal="right" vertical="top" shrinkToFit="1"/>
      <protection locked="0"/>
    </xf>
    <xf numFmtId="164" fontId="4" fillId="2" borderId="3" xfId="20">
      <alignment horizontal="right" vertical="top" shrinkToFit="1"/>
    </xf>
    <xf numFmtId="164" fontId="4" fillId="2" borderId="8" xfId="21">
      <alignment horizontal="right" vertical="top" shrinkToFit="1"/>
    </xf>
    <xf numFmtId="164" fontId="4" fillId="2" borderId="4" xfId="22">
      <alignment horizontal="right" vertical="top" shrinkToFit="1"/>
    </xf>
    <xf numFmtId="0" fontId="6" fillId="2" borderId="4" xfId="23">
      <alignment vertical="top" shrinkToFit="1"/>
    </xf>
    <xf numFmtId="164" fontId="6" fillId="3" borderId="8" xfId="24">
      <alignment horizontal="right" vertical="top" shrinkToFit="1"/>
      <protection locked="0"/>
    </xf>
    <xf numFmtId="4" fontId="4" fillId="3" borderId="2" xfId="25">
      <alignment horizontal="right" vertical="top" shrinkToFit="1"/>
      <protection locked="0"/>
    </xf>
    <xf numFmtId="3" fontId="4" fillId="2" borderId="7" xfId="26">
      <alignment horizontal="right" vertical="top" shrinkToFit="1"/>
    </xf>
    <xf numFmtId="3" fontId="4" fillId="2" borderId="1" xfId="27">
      <alignment horizontal="right" vertical="top" shrinkToFit="1"/>
    </xf>
    <xf numFmtId="3" fontId="6" fillId="3" borderId="0" xfId="28">
      <alignment horizontal="right" vertical="top" shrinkToFit="1"/>
      <protection locked="0"/>
    </xf>
    <xf numFmtId="3" fontId="4" fillId="2" borderId="3" xfId="29">
      <alignment horizontal="right" vertical="top" shrinkToFit="1"/>
    </xf>
    <xf numFmtId="3" fontId="4" fillId="2" borderId="8" xfId="30">
      <alignment horizontal="right" vertical="top" shrinkToFit="1"/>
    </xf>
    <xf numFmtId="3" fontId="4" fillId="2" borderId="4" xfId="31">
      <alignment horizontal="right" vertical="top" shrinkToFit="1"/>
    </xf>
    <xf numFmtId="4" fontId="4" fillId="2" borderId="7" xfId="32">
      <alignment horizontal="right" vertical="top" shrinkToFit="1"/>
    </xf>
    <xf numFmtId="4" fontId="4" fillId="2" borderId="1" xfId="33">
      <alignment horizontal="right" vertical="top" shrinkToFit="1"/>
    </xf>
    <xf numFmtId="4" fontId="6" fillId="3" borderId="0" xfId="34">
      <alignment horizontal="right" vertical="top" shrinkToFit="1"/>
      <protection locked="0"/>
    </xf>
    <xf numFmtId="4" fontId="4" fillId="2" borderId="3" xfId="35">
      <alignment horizontal="right" vertical="top" shrinkToFit="1"/>
    </xf>
    <xf numFmtId="4" fontId="4" fillId="2" borderId="0" xfId="36">
      <alignment horizontal="right" vertical="top" shrinkToFit="1"/>
    </xf>
    <xf numFmtId="0" fontId="4" fillId="2" borderId="6" xfId="37">
      <alignment vertical="top" shrinkToFit="1"/>
    </xf>
    <xf numFmtId="3" fontId="4" fillId="2" borderId="0" xfId="38">
      <alignment horizontal="right" vertical="top" shrinkToFit="1"/>
    </xf>
    <xf numFmtId="8" fontId="4" fillId="2" borderId="7" xfId="39">
      <alignment horizontal="right" vertical="top" shrinkToFit="1"/>
    </xf>
    <xf numFmtId="8" fontId="4" fillId="2" borderId="1" xfId="40">
      <alignment horizontal="right" vertical="top" shrinkToFit="1"/>
    </xf>
    <xf numFmtId="8" fontId="6" fillId="2" borderId="0" xfId="41">
      <alignment horizontal="right" vertical="top" shrinkToFit="1"/>
    </xf>
    <xf numFmtId="8" fontId="4" fillId="2" borderId="3" xfId="42">
      <alignment horizontal="right" vertical="top" shrinkToFit="1"/>
    </xf>
    <xf numFmtId="0" fontId="7" fillId="2" borderId="3" xfId="43">
      <alignment vertical="top" shrinkToFit="1"/>
    </xf>
    <xf numFmtId="8" fontId="3" fillId="3" borderId="0" xfId="44">
      <alignment horizontal="right" vertical="top" shrinkToFit="1"/>
      <protection locked="0"/>
    </xf>
    <xf numFmtId="8" fontId="4" fillId="2" borderId="0" xfId="45">
      <alignment horizontal="right" vertical="top" shrinkToFit="1"/>
    </xf>
    <xf numFmtId="8" fontId="3" fillId="2" borderId="0" xfId="46">
      <alignment horizontal="right" vertical="top" shrinkToFit="1"/>
    </xf>
    <xf numFmtId="8" fontId="6" fillId="3" borderId="0" xfId="47">
      <alignment horizontal="right" vertical="top" shrinkToFit="1"/>
      <protection locked="0"/>
    </xf>
    <xf numFmtId="8" fontId="6" fillId="3" borderId="8" xfId="48">
      <alignment horizontal="right" vertical="top" shrinkToFit="1"/>
      <protection locked="0"/>
    </xf>
    <xf numFmtId="8" fontId="4" fillId="2" borderId="4" xfId="49">
      <alignment horizontal="right" vertical="top" shrinkToFit="1"/>
    </xf>
    <xf numFmtId="6" fontId="4" fillId="2" borderId="7" xfId="50">
      <alignment horizontal="right" vertical="top" shrinkToFit="1"/>
    </xf>
    <xf numFmtId="6" fontId="4" fillId="2" borderId="1" xfId="51">
      <alignment horizontal="right" vertical="top" shrinkToFit="1"/>
    </xf>
    <xf numFmtId="6" fontId="6" fillId="3" borderId="0" xfId="52">
      <alignment horizontal="right" vertical="top" shrinkToFit="1"/>
      <protection locked="0"/>
    </xf>
    <xf numFmtId="6" fontId="4" fillId="2" borderId="3" xfId="53">
      <alignment horizontal="right" vertical="top" shrinkToFit="1"/>
    </xf>
    <xf numFmtId="6" fontId="4" fillId="2" borderId="8" xfId="54">
      <alignment horizontal="right" vertical="top" shrinkToFit="1"/>
    </xf>
    <xf numFmtId="6" fontId="4" fillId="2" borderId="4" xfId="55">
      <alignment horizontal="right" vertical="top" shrinkToFit="1"/>
    </xf>
    <xf numFmtId="165" fontId="4" fillId="3" borderId="6" xfId="56">
      <alignment horizontal="right" vertical="top" shrinkToFit="1"/>
      <protection locked="0"/>
    </xf>
    <xf numFmtId="165" fontId="4" fillId="2" borderId="2" xfId="57">
      <alignment horizontal="right" vertical="top" shrinkToFit="1"/>
    </xf>
    <xf numFmtId="164" fontId="3" fillId="2" borderId="0" xfId="58">
      <alignment horizontal="right" vertical="top" shrinkToFit="1"/>
    </xf>
    <xf numFmtId="164" fontId="4" fillId="2" borderId="0" xfId="59">
      <alignment horizontal="right" vertical="top" shrinkToFit="1"/>
    </xf>
    <xf numFmtId="164" fontId="3" fillId="2" borderId="8" xfId="60">
      <alignment horizontal="right" vertical="top" shrinkToFit="1"/>
    </xf>
    <xf numFmtId="3" fontId="3" fillId="2" borderId="0" xfId="61">
      <alignment horizontal="right" vertical="top" shrinkToFit="1"/>
    </xf>
    <xf numFmtId="165" fontId="4" fillId="2" borderId="7" xfId="62">
      <alignment horizontal="right" vertical="top" shrinkToFit="1"/>
    </xf>
    <xf numFmtId="165" fontId="4" fillId="2" borderId="1" xfId="63">
      <alignment horizontal="right" vertical="top" shrinkToFit="1"/>
    </xf>
    <xf numFmtId="165" fontId="3" fillId="2" borderId="0" xfId="64">
      <alignment horizontal="right" vertical="top" shrinkToFit="1"/>
    </xf>
    <xf numFmtId="165" fontId="4" fillId="2" borderId="3" xfId="65">
      <alignment horizontal="right" vertical="top" shrinkToFit="1"/>
    </xf>
    <xf numFmtId="165" fontId="4" fillId="2" borderId="8" xfId="66">
      <alignment horizontal="right" vertical="top" shrinkToFit="1"/>
    </xf>
    <xf numFmtId="165" fontId="4" fillId="2" borderId="4" xfId="67">
      <alignment horizontal="right" vertical="top" shrinkToFit="1"/>
    </xf>
    <xf numFmtId="4" fontId="3" fillId="2" borderId="0" xfId="68">
      <alignment horizontal="right" vertical="top" shrinkToFit="1"/>
    </xf>
    <xf numFmtId="4" fontId="4" fillId="2" borderId="8" xfId="69">
      <alignment horizontal="right" vertical="top" shrinkToFit="1"/>
    </xf>
    <xf numFmtId="4" fontId="4" fillId="2" borderId="4" xfId="70">
      <alignment horizontal="right" vertical="top" shrinkToFit="1"/>
    </xf>
    <xf numFmtId="8" fontId="4" fillId="2" borderId="8" xfId="71">
      <alignment horizontal="right" vertical="top" shrinkToFit="1"/>
    </xf>
    <xf numFmtId="8" fontId="3" fillId="2" borderId="8" xfId="72">
      <alignment horizontal="right" vertical="top" shrinkToFit="1"/>
    </xf>
    <xf numFmtId="0" fontId="4" fillId="2" borderId="7" xfId="73">
      <alignment vertical="top" shrinkToFit="1"/>
    </xf>
    <xf numFmtId="0" fontId="4" fillId="2" borderId="0" xfId="74">
      <alignment vertical="top" shrinkToFit="1"/>
    </xf>
    <xf numFmtId="6" fontId="3" fillId="2" borderId="0" xfId="75">
      <alignment horizontal="right" vertical="top" shrinkToFit="1"/>
    </xf>
    <xf numFmtId="6" fontId="4" fillId="2" borderId="0" xfId="76">
      <alignment horizontal="right" vertical="top" shrinkToFit="1"/>
    </xf>
    <xf numFmtId="6" fontId="3" fillId="2" borderId="8" xfId="77">
      <alignment horizontal="right" vertical="top" shrinkToFit="1"/>
    </xf>
    <xf numFmtId="8" fontId="6" fillId="2" borderId="8" xfId="78">
      <alignment horizontal="right" vertical="top" shrinkToFit="1"/>
    </xf>
    <xf numFmtId="0" fontId="7" fillId="2" borderId="4" xfId="79">
      <alignment vertical="top" shrinkToFit="1"/>
    </xf>
    <xf numFmtId="6" fontId="6" fillId="2" borderId="0" xfId="80">
      <alignment horizontal="right" vertical="top" shrinkToFit="1"/>
    </xf>
    <xf numFmtId="6" fontId="6" fillId="2" borderId="8" xfId="81">
      <alignment horizontal="right" vertical="top" shrinkToFit="1"/>
    </xf>
    <xf numFmtId="0" fontId="4" fillId="2" borderId="6" xfId="82">
      <alignment horizontal="left" vertical="top" shrinkToFit="1"/>
    </xf>
    <xf numFmtId="0" fontId="4" fillId="4" borderId="0" xfId="83">
      <alignment vertical="top" shrinkToFit="1"/>
    </xf>
    <xf numFmtId="0" fontId="7" fillId="4" borderId="0" xfId="84">
      <alignment vertical="top" shrinkToFit="1"/>
    </xf>
    <xf numFmtId="0" fontId="4" fillId="4" borderId="0" xfId="85">
      <alignment horizontal="right" vertical="top" shrinkToFit="1"/>
    </xf>
    <xf numFmtId="0" fontId="3" fillId="4" borderId="0" xfId="86">
      <alignment vertical="top" shrinkToFit="1"/>
    </xf>
    <xf numFmtId="0" fontId="7" fillId="2" borderId="6" xfId="87">
      <alignment vertical="top" shrinkToFit="1"/>
    </xf>
    <xf numFmtId="0" fontId="4" fillId="2" borderId="6" xfId="88">
      <alignment horizontal="right" vertical="top" shrinkToFit="1"/>
    </xf>
    <xf numFmtId="0" fontId="4" fillId="2" borderId="5" xfId="89">
      <alignment vertical="top" shrinkToFit="1"/>
    </xf>
    <xf numFmtId="6" fontId="4" fillId="2" borderId="6" xfId="90">
      <alignment horizontal="right" vertical="top" shrinkToFit="1"/>
    </xf>
    <xf numFmtId="6" fontId="4" fillId="2" borderId="2" xfId="91">
      <alignment horizontal="right" vertical="top" shrinkToFit="1"/>
    </xf>
    <xf numFmtId="166" fontId="4" fillId="2" borderId="6" xfId="92">
      <alignment horizontal="right" vertical="top" shrinkToFit="1"/>
    </xf>
    <xf numFmtId="166" fontId="4" fillId="2" borderId="2" xfId="93">
      <alignment horizontal="right" vertical="top" shrinkToFit="1"/>
    </xf>
    <xf numFmtId="0" fontId="4" fillId="2" borderId="9" xfId="94">
      <alignment horizontal="center" vertical="top" shrinkToFit="1"/>
    </xf>
    <xf numFmtId="0" fontId="4" fillId="2" borderId="7" xfId="95">
      <alignment horizontal="left" vertical="top" shrinkToFit="1"/>
    </xf>
    <xf numFmtId="0" fontId="4" fillId="2" borderId="10" xfId="96">
      <alignment horizontal="left" vertical="top" shrinkToFit="1"/>
    </xf>
    <xf numFmtId="0" fontId="4" fillId="2" borderId="0" xfId="97">
      <alignment horizontal="left" vertical="top" shrinkToFit="1"/>
    </xf>
    <xf numFmtId="0" fontId="4" fillId="2" borderId="11" xfId="98">
      <alignment horizontal="left" vertical="top" shrinkToFit="1"/>
    </xf>
    <xf numFmtId="0" fontId="4" fillId="2" borderId="8" xfId="99">
      <alignment horizontal="left" vertical="top" shrinkToFit="1"/>
    </xf>
    <xf numFmtId="0" fontId="4" fillId="2" borderId="12" xfId="100">
      <alignment horizontal="left" vertical="top" shrinkToFit="1"/>
    </xf>
    <xf numFmtId="8" fontId="4" fillId="2" borderId="6" xfId="101">
      <alignment horizontal="right" vertical="top" shrinkToFit="1"/>
    </xf>
    <xf numFmtId="8" fontId="4" fillId="2" borderId="2" xfId="102">
      <alignment horizontal="right" vertical="top" shrinkToFit="1"/>
    </xf>
    <xf numFmtId="0" fontId="4" fillId="2" borderId="13" xfId="103">
      <alignment horizontal="left" vertical="top" shrinkToFit="1"/>
    </xf>
    <xf numFmtId="166" fontId="3" fillId="3" borderId="13" xfId="104">
      <alignment vertical="top" shrinkToFit="1"/>
      <protection locked="0"/>
    </xf>
    <xf numFmtId="0" fontId="4" fillId="2" borderId="14" xfId="105">
      <alignment horizontal="left" vertical="top" shrinkToFit="1"/>
    </xf>
    <xf numFmtId="0" fontId="3" fillId="3" borderId="13" xfId="107">
      <alignment vertical="top" shrinkToFit="1"/>
      <protection locked="0"/>
    </xf>
    <xf numFmtId="0" fontId="3" fillId="2" borderId="13" xfId="106">
      <alignment vertical="top" shrinkToFit="1"/>
    </xf>
    <xf numFmtId="0" fontId="4" fillId="3" borderId="13" xfId="108">
      <alignment vertical="top" shrinkToFit="1"/>
      <protection locked="0"/>
    </xf>
    <xf numFmtId="0" fontId="6" fillId="3" borderId="13" xfId="109">
      <alignment vertical="top" shrinkToFit="1"/>
      <protection locked="0"/>
    </xf>
    <xf numFmtId="3" fontId="0" fillId="0" borderId="0" xfId="0" applyNumberFormat="1">
      <alignment vertical="center"/>
    </xf>
    <xf numFmtId="164" fontId="0" fillId="0" borderId="0" xfId="0" applyNumberFormat="1">
      <alignment vertical="center"/>
    </xf>
    <xf numFmtId="8" fontId="0" fillId="0" borderId="0" xfId="0" applyNumberFormat="1">
      <alignment vertical="center"/>
    </xf>
    <xf numFmtId="6" fontId="0" fillId="0" borderId="0" xfId="0" applyNumberFormat="1">
      <alignment vertical="center"/>
    </xf>
    <xf numFmtId="0" fontId="4" fillId="2" borderId="14" xfId="105" applyAlignment="1">
      <alignment horizontal="left" vertical="top" wrapText="1" shrinkToFit="1"/>
    </xf>
    <xf numFmtId="0" fontId="3" fillId="3" borderId="13" xfId="107" applyAlignment="1">
      <alignment vertical="top" wrapText="1" shrinkToFit="1"/>
      <protection locked="0"/>
    </xf>
    <xf numFmtId="0" fontId="0" fillId="0" borderId="0" xfId="0" applyAlignment="1">
      <alignment vertical="center" wrapText="1"/>
    </xf>
    <xf numFmtId="0" fontId="9" fillId="0" borderId="15" xfId="0" applyFont="1" applyBorder="1" applyAlignment="1">
      <alignment horizontal="left" vertical="center" wrapText="1" indent="4"/>
    </xf>
    <xf numFmtId="0" fontId="0" fillId="0" borderId="15" xfId="0" applyBorder="1">
      <alignment vertical="center"/>
    </xf>
    <xf numFmtId="0" fontId="18" fillId="0" borderId="15" xfId="0" applyFont="1" applyBorder="1" applyAlignment="1">
      <alignment vertical="center" wrapText="1"/>
    </xf>
    <xf numFmtId="0" fontId="19" fillId="0" borderId="15" xfId="0" applyFont="1" applyBorder="1" applyAlignment="1">
      <alignment vertical="center" wrapText="1"/>
    </xf>
    <xf numFmtId="0" fontId="0" fillId="0" borderId="15" xfId="0" applyFont="1" applyBorder="1" applyAlignment="1">
      <alignment vertical="center" wrapText="1"/>
    </xf>
    <xf numFmtId="0" fontId="0" fillId="0" borderId="15" xfId="0" applyBorder="1" applyAlignment="1">
      <alignment vertical="center" wrapText="1"/>
    </xf>
    <xf numFmtId="0" fontId="17" fillId="0" borderId="15" xfId="2" applyBorder="1" applyAlignment="1" applyProtection="1">
      <alignment vertical="center" wrapText="1"/>
    </xf>
    <xf numFmtId="0" fontId="12" fillId="0" borderId="15" xfId="0" applyFont="1" applyBorder="1" applyAlignment="1">
      <alignment vertical="center" wrapText="1"/>
    </xf>
    <xf numFmtId="0" fontId="11" fillId="0" borderId="15" xfId="0" applyFont="1" applyBorder="1" applyAlignment="1">
      <alignment vertical="center" wrapText="1"/>
    </xf>
    <xf numFmtId="0" fontId="0" fillId="0" borderId="15" xfId="0" applyBorder="1" applyAlignment="1">
      <alignment horizontal="left" vertical="center" wrapText="1" indent="1"/>
    </xf>
    <xf numFmtId="0" fontId="0" fillId="0" borderId="15" xfId="0" applyBorder="1" applyAlignment="1">
      <alignment horizontal="left" vertical="center" wrapText="1" indent="2"/>
    </xf>
    <xf numFmtId="0" fontId="1" fillId="0" borderId="15" xfId="195" applyFont="1" applyBorder="1" applyAlignment="1">
      <alignment horizontal="left" vertical="center" wrapText="1" indent="1"/>
    </xf>
    <xf numFmtId="0" fontId="0" fillId="0" borderId="0" xfId="0" applyBorder="1" applyAlignment="1">
      <alignment vertical="center" wrapText="1"/>
    </xf>
    <xf numFmtId="0" fontId="1" fillId="0" borderId="15" xfId="195" applyNumberFormat="1" applyFont="1" applyBorder="1" applyAlignment="1">
      <alignment vertical="center" wrapText="1"/>
    </xf>
    <xf numFmtId="0" fontId="1" fillId="0" borderId="15" xfId="195" applyFont="1" applyBorder="1" applyAlignment="1">
      <alignment vertical="center" wrapText="1"/>
    </xf>
    <xf numFmtId="0" fontId="1" fillId="0" borderId="15" xfId="195" applyFont="1" applyBorder="1" applyAlignment="1">
      <alignment vertical="top" wrapText="1"/>
    </xf>
    <xf numFmtId="0" fontId="0" fillId="0" borderId="15" xfId="0" applyNumberFormat="1" applyBorder="1" applyAlignment="1">
      <alignment horizontal="left" vertical="center" wrapText="1"/>
    </xf>
    <xf numFmtId="0" fontId="0" fillId="0" borderId="16" xfId="0" applyBorder="1" applyAlignment="1">
      <alignment vertical="center" wrapText="1"/>
    </xf>
    <xf numFmtId="0" fontId="11" fillId="0" borderId="15" xfId="0" applyFont="1" applyBorder="1" applyAlignment="1">
      <alignment horizontal="center" vertical="center" wrapText="1"/>
    </xf>
    <xf numFmtId="0" fontId="0" fillId="0" borderId="15" xfId="0" applyBorder="1" applyAlignment="1">
      <alignment horizontal="center" vertical="center"/>
    </xf>
    <xf numFmtId="0" fontId="0" fillId="0" borderId="15" xfId="0" applyNumberFormat="1" applyBorder="1" applyAlignment="1">
      <alignment horizontal="left" vertical="center" wrapText="1" indent="2"/>
    </xf>
    <xf numFmtId="0" fontId="0" fillId="0" borderId="15" xfId="0" applyNumberFormat="1" applyBorder="1" applyAlignment="1">
      <alignment vertical="center" wrapText="1"/>
    </xf>
    <xf numFmtId="0" fontId="0" fillId="0" borderId="15" xfId="0" applyBorder="1" applyAlignment="1">
      <alignment horizontal="left" vertical="center" wrapText="1"/>
    </xf>
    <xf numFmtId="0" fontId="0" fillId="0" borderId="17" xfId="0" applyBorder="1" applyAlignment="1">
      <alignment vertical="center" wrapText="1"/>
    </xf>
    <xf numFmtId="0" fontId="11" fillId="0" borderId="15" xfId="0" applyNumberFormat="1" applyFont="1" applyBorder="1" applyAlignment="1">
      <alignment vertical="center" wrapText="1"/>
    </xf>
    <xf numFmtId="0" fontId="0" fillId="0" borderId="15" xfId="0" applyNumberFormat="1" applyBorder="1" applyAlignment="1">
      <alignment horizontal="left" vertical="center" wrapText="1" indent="1"/>
    </xf>
    <xf numFmtId="0" fontId="0" fillId="8" borderId="2" xfId="0" applyFill="1" applyBorder="1" applyAlignment="1">
      <alignment vertical="center" wrapText="1"/>
    </xf>
    <xf numFmtId="0" fontId="16" fillId="0" borderId="15" xfId="0" applyFont="1" applyBorder="1" applyAlignment="1">
      <alignment horizontal="center" vertical="center" wrapText="1"/>
    </xf>
    <xf numFmtId="0" fontId="15" fillId="0" borderId="15" xfId="1" applyBorder="1" applyAlignment="1" applyProtection="1">
      <alignment vertical="center" wrapText="1"/>
    </xf>
    <xf numFmtId="0" fontId="3" fillId="2" borderId="0" xfId="4">
      <alignment vertical="top" shrinkToFit="1"/>
    </xf>
    <xf numFmtId="0" fontId="5" fillId="2" borderId="0" xfId="12">
      <alignment vertical="top" shrinkToFit="1"/>
    </xf>
    <xf numFmtId="0" fontId="2" fillId="2" borderId="0" xfId="3">
      <alignment vertical="top" shrinkToFit="1"/>
    </xf>
    <xf numFmtId="0" fontId="2" fillId="2" borderId="0" xfId="3" applyAlignment="1">
      <alignment vertical="top" wrapText="1" shrinkToFit="1"/>
    </xf>
    <xf numFmtId="0" fontId="17" fillId="0" borderId="18" xfId="2" applyBorder="1" applyAlignment="1" applyProtection="1">
      <alignment horizontal="left" vertical="center" wrapText="1" indent="1"/>
    </xf>
  </cellXfs>
  <cellStyles count="196">
    <cellStyle name="Hyperlink" xfId="1" builtinId="8"/>
    <cellStyle name="Hyperlink 2" xfId="2"/>
    <cellStyle name="MSSStyle001" xfId="3"/>
    <cellStyle name="MSSStyle002" xfId="4"/>
    <cellStyle name="MSSStyle003" xfId="5"/>
    <cellStyle name="MSSStyle004" xfId="6"/>
    <cellStyle name="MSSStyle005" xfId="7"/>
    <cellStyle name="MSSStyle006" xfId="8"/>
    <cellStyle name="MSSStyle007" xfId="9"/>
    <cellStyle name="MSSStyle008" xfId="10"/>
    <cellStyle name="MSSStyle009" xfId="11"/>
    <cellStyle name="MSSStyle010" xfId="12"/>
    <cellStyle name="MSSStyle011" xfId="13"/>
    <cellStyle name="MSSStyle012" xfId="14"/>
    <cellStyle name="MSSStyle013" xfId="15"/>
    <cellStyle name="MSSStyle014" xfId="16"/>
    <cellStyle name="MSSStyle015" xfId="17"/>
    <cellStyle name="MSSStyle016" xfId="18"/>
    <cellStyle name="MSSStyle017" xfId="19"/>
    <cellStyle name="MSSStyle018" xfId="20"/>
    <cellStyle name="MSSStyle019" xfId="21"/>
    <cellStyle name="MSSStyle020" xfId="22"/>
    <cellStyle name="MSSStyle021" xfId="23"/>
    <cellStyle name="MSSStyle022" xfId="24"/>
    <cellStyle name="MSSStyle023" xfId="25"/>
    <cellStyle name="MSSStyle024" xfId="26"/>
    <cellStyle name="MSSStyle025" xfId="27"/>
    <cellStyle name="MSSStyle026" xfId="28"/>
    <cellStyle name="MSSStyle027" xfId="29"/>
    <cellStyle name="MSSStyle028" xfId="30"/>
    <cellStyle name="MSSStyle029" xfId="31"/>
    <cellStyle name="MSSStyle030" xfId="32"/>
    <cellStyle name="MSSStyle031" xfId="33"/>
    <cellStyle name="MSSStyle032" xfId="34"/>
    <cellStyle name="MSSStyle033" xfId="35"/>
    <cellStyle name="MSSStyle034" xfId="36"/>
    <cellStyle name="MSSStyle035" xfId="37"/>
    <cellStyle name="MSSStyle036" xfId="38"/>
    <cellStyle name="MSSStyle037" xfId="39"/>
    <cellStyle name="MSSStyle038" xfId="40"/>
    <cellStyle name="MSSStyle039" xfId="41"/>
    <cellStyle name="MSSStyle040" xfId="42"/>
    <cellStyle name="MSSStyle041" xfId="43"/>
    <cellStyle name="MSSStyle042" xfId="44"/>
    <cellStyle name="MSSStyle043" xfId="45"/>
    <cellStyle name="MSSStyle044" xfId="46"/>
    <cellStyle name="MSSStyle045" xfId="47"/>
    <cellStyle name="MSSStyle046" xfId="48"/>
    <cellStyle name="MSSStyle047" xfId="49"/>
    <cellStyle name="MSSStyle048" xfId="50"/>
    <cellStyle name="MSSStyle049" xfId="51"/>
    <cellStyle name="MSSStyle050" xfId="52"/>
    <cellStyle name="MSSStyle051" xfId="53"/>
    <cellStyle name="MSSStyle052" xfId="54"/>
    <cellStyle name="MSSStyle053" xfId="55"/>
    <cellStyle name="MSSStyle054" xfId="56"/>
    <cellStyle name="MSSStyle055" xfId="57"/>
    <cellStyle name="MSSStyle056" xfId="58"/>
    <cellStyle name="MSSStyle057" xfId="59"/>
    <cellStyle name="MSSStyle058" xfId="60"/>
    <cellStyle name="MSSStyle059" xfId="61"/>
    <cellStyle name="MSSStyle060" xfId="62"/>
    <cellStyle name="MSSStyle061" xfId="63"/>
    <cellStyle name="MSSStyle062" xfId="64"/>
    <cellStyle name="MSSStyle063" xfId="65"/>
    <cellStyle name="MSSStyle064" xfId="66"/>
    <cellStyle name="MSSStyle065" xfId="67"/>
    <cellStyle name="MSSStyle066" xfId="68"/>
    <cellStyle name="MSSStyle067" xfId="69"/>
    <cellStyle name="MSSStyle068" xfId="70"/>
    <cellStyle name="MSSStyle069" xfId="71"/>
    <cellStyle name="MSSStyle070" xfId="72"/>
    <cellStyle name="MSSStyle071" xfId="73"/>
    <cellStyle name="MSSStyle072" xfId="74"/>
    <cellStyle name="MSSStyle073" xfId="75"/>
    <cellStyle name="MSSStyle074" xfId="76"/>
    <cellStyle name="MSSStyle075" xfId="77"/>
    <cellStyle name="MSSStyle076" xfId="78"/>
    <cellStyle name="MSSStyle077" xfId="79"/>
    <cellStyle name="MSSStyle078" xfId="80"/>
    <cellStyle name="MSSStyle079" xfId="81"/>
    <cellStyle name="MSSStyle080" xfId="82"/>
    <cellStyle name="MSSStyle081" xfId="83"/>
    <cellStyle name="MSSStyle082" xfId="84"/>
    <cellStyle name="MSSStyle083" xfId="85"/>
    <cellStyle name="MSSStyle084" xfId="86"/>
    <cellStyle name="MSSStyle085" xfId="87"/>
    <cellStyle name="MSSStyle086" xfId="88"/>
    <cellStyle name="MSSStyle087" xfId="89"/>
    <cellStyle name="MSSStyle088" xfId="90"/>
    <cellStyle name="MSSStyle089" xfId="91"/>
    <cellStyle name="MSSStyle090" xfId="92"/>
    <cellStyle name="MSSStyle091" xfId="93"/>
    <cellStyle name="MSSStyle092" xfId="94"/>
    <cellStyle name="MSSStyle093" xfId="95"/>
    <cellStyle name="MSSStyle094" xfId="96"/>
    <cellStyle name="MSSStyle095" xfId="97"/>
    <cellStyle name="MSSStyle096" xfId="98"/>
    <cellStyle name="MSSStyle097" xfId="99"/>
    <cellStyle name="MSSStyle098" xfId="100"/>
    <cellStyle name="MSSStyle099" xfId="101"/>
    <cellStyle name="MSSStyle100" xfId="102"/>
    <cellStyle name="MSSStyle101" xfId="103"/>
    <cellStyle name="MSSStyle102" xfId="104"/>
    <cellStyle name="MSSStyle103" xfId="105"/>
    <cellStyle name="MSSStyle104" xfId="106"/>
    <cellStyle name="MSSStyle105" xfId="107"/>
    <cellStyle name="MSSStyle106" xfId="108"/>
    <cellStyle name="MSSStyle107" xfId="109"/>
    <cellStyle name="MSSStyle108" xfId="110"/>
    <cellStyle name="MSSStyle109" xfId="111"/>
    <cellStyle name="MSSStyle110" xfId="112"/>
    <cellStyle name="MSSStyle111" xfId="113"/>
    <cellStyle name="MSSStyle112" xfId="114"/>
    <cellStyle name="MSSStyle113" xfId="115"/>
    <cellStyle name="MSSStyle114" xfId="116"/>
    <cellStyle name="MSSStyle115" xfId="117"/>
    <cellStyle name="MSSStyle116" xfId="118"/>
    <cellStyle name="MSSStyle117" xfId="119"/>
    <cellStyle name="MSSStyle118" xfId="120"/>
    <cellStyle name="MSSStyle119" xfId="121"/>
    <cellStyle name="MSSStyle120" xfId="122"/>
    <cellStyle name="MSSStyle121" xfId="123"/>
    <cellStyle name="MSSStyle122" xfId="124"/>
    <cellStyle name="MSSStyle123" xfId="125"/>
    <cellStyle name="MSSStyle124" xfId="126"/>
    <cellStyle name="MSSStyle125" xfId="127"/>
    <cellStyle name="MSSStyle126" xfId="128"/>
    <cellStyle name="MSSStyle127" xfId="129"/>
    <cellStyle name="MSSStyle128" xfId="130"/>
    <cellStyle name="MSSStyle129" xfId="131"/>
    <cellStyle name="MSSStyle130" xfId="132"/>
    <cellStyle name="MSSStyle131" xfId="133"/>
    <cellStyle name="MSSStyle132" xfId="134"/>
    <cellStyle name="MSSStyle133" xfId="135"/>
    <cellStyle name="MSSStyle134" xfId="136"/>
    <cellStyle name="MSSStyle135" xfId="137"/>
    <cellStyle name="MSSStyle136" xfId="138"/>
    <cellStyle name="MSSStyle137" xfId="139"/>
    <cellStyle name="MSSStyle138" xfId="140"/>
    <cellStyle name="MSSStyle139" xfId="141"/>
    <cellStyle name="MSSStyle140" xfId="142"/>
    <cellStyle name="MSSStyle141" xfId="143"/>
    <cellStyle name="MSSStyle142" xfId="144"/>
    <cellStyle name="MSSStyle143" xfId="145"/>
    <cellStyle name="MSSStyle144" xfId="146"/>
    <cellStyle name="MSSStyle145" xfId="147"/>
    <cellStyle name="MSSStyle146" xfId="148"/>
    <cellStyle name="MSSStyle147" xfId="149"/>
    <cellStyle name="MSSStyle148" xfId="150"/>
    <cellStyle name="MSSStyle149" xfId="151"/>
    <cellStyle name="MSSStyle150" xfId="152"/>
    <cellStyle name="MSSStyle151" xfId="153"/>
    <cellStyle name="MSSStyle152" xfId="154"/>
    <cellStyle name="MSSStyle153" xfId="155"/>
    <cellStyle name="MSSStyle154" xfId="156"/>
    <cellStyle name="MSSStyle155" xfId="157"/>
    <cellStyle name="MSSStyle156" xfId="158"/>
    <cellStyle name="MSSStyle157" xfId="159"/>
    <cellStyle name="MSSStyle158" xfId="160"/>
    <cellStyle name="MSSStyle159" xfId="161"/>
    <cellStyle name="MSSStyle160" xfId="162"/>
    <cellStyle name="MSSStyle161" xfId="163"/>
    <cellStyle name="MSSStyle162" xfId="164"/>
    <cellStyle name="MSSStyle163" xfId="165"/>
    <cellStyle name="MSSStyle164" xfId="166"/>
    <cellStyle name="MSSStyle165" xfId="167"/>
    <cellStyle name="MSSStyle166" xfId="168"/>
    <cellStyle name="MSSStyle167" xfId="169"/>
    <cellStyle name="MSSStyle168" xfId="170"/>
    <cellStyle name="MSSStyle169" xfId="171"/>
    <cellStyle name="MSSStyle170" xfId="172"/>
    <cellStyle name="MSSStyle171" xfId="173"/>
    <cellStyle name="MSSStyle172" xfId="174"/>
    <cellStyle name="MSSStyle173" xfId="175"/>
    <cellStyle name="MSSStyle174" xfId="176"/>
    <cellStyle name="MSSStyle175" xfId="177"/>
    <cellStyle name="MSSStyle176" xfId="178"/>
    <cellStyle name="MSSStyle177" xfId="179"/>
    <cellStyle name="MSSStyle178" xfId="180"/>
    <cellStyle name="MSSStyle179" xfId="181"/>
    <cellStyle name="MSSStyle180" xfId="182"/>
    <cellStyle name="MSSStyle181" xfId="183"/>
    <cellStyle name="MSSStyle182" xfId="184"/>
    <cellStyle name="MSSStyle183" xfId="185"/>
    <cellStyle name="MSSStyle184" xfId="186"/>
    <cellStyle name="MSSStyle185" xfId="187"/>
    <cellStyle name="MSSStyle186" xfId="188"/>
    <cellStyle name="MSSStyle187" xfId="189"/>
    <cellStyle name="MSSStyle188" xfId="190"/>
    <cellStyle name="MSSStyle189" xfId="191"/>
    <cellStyle name="MSSStyle190" xfId="192"/>
    <cellStyle name="MSSStyle191" xfId="193"/>
    <cellStyle name="Normal" xfId="0" builtinId="0"/>
    <cellStyle name="Normal 2" xfId="194"/>
    <cellStyle name="Normal 2 2" xfId="19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1981200</xdr:colOff>
      <xdr:row>46</xdr:row>
      <xdr:rowOff>123825</xdr:rowOff>
    </xdr:from>
    <xdr:to>
      <xdr:col>0</xdr:col>
      <xdr:colOff>5191125</xdr:colOff>
      <xdr:row>46</xdr:row>
      <xdr:rowOff>1590675</xdr:rowOff>
    </xdr:to>
    <xdr:pic>
      <xdr:nvPicPr>
        <xdr:cNvPr id="3" name="Picture 2" descr="workflow"/>
        <xdr:cNvPicPr>
          <a:picLocks noChangeAspect="1" noChangeArrowheads="1"/>
        </xdr:cNvPicPr>
      </xdr:nvPicPr>
      <xdr:blipFill>
        <a:blip xmlns:r="http://schemas.openxmlformats.org/officeDocument/2006/relationships" r:embed="rId1"/>
        <a:srcRect/>
        <a:stretch>
          <a:fillRect/>
        </a:stretch>
      </xdr:blipFill>
      <xdr:spPr bwMode="auto">
        <a:xfrm>
          <a:off x="1981200" y="4695825"/>
          <a:ext cx="3209925" cy="0"/>
        </a:xfrm>
        <a:prstGeom prst="rect">
          <a:avLst/>
        </a:prstGeom>
        <a:noFill/>
        <a:ln w="9525">
          <a:noFill/>
          <a:miter lim="800000"/>
          <a:headEnd/>
          <a:tailEnd/>
        </a:ln>
      </xdr:spPr>
    </xdr:pic>
    <xdr:clientData/>
  </xdr:twoCellAnchor>
  <xdr:twoCellAnchor>
    <xdr:from>
      <xdr:col>0</xdr:col>
      <xdr:colOff>76199</xdr:colOff>
      <xdr:row>61</xdr:row>
      <xdr:rowOff>0</xdr:rowOff>
    </xdr:from>
    <xdr:to>
      <xdr:col>0</xdr:col>
      <xdr:colOff>807719</xdr:colOff>
      <xdr:row>63</xdr:row>
      <xdr:rowOff>41910</xdr:rowOff>
    </xdr:to>
    <xdr:sp macro="" textlink="">
      <xdr:nvSpPr>
        <xdr:cNvPr id="4" name="Rectangle 3"/>
        <xdr:cNvSpPr/>
      </xdr:nvSpPr>
      <xdr:spPr bwMode="auto">
        <a:xfrm>
          <a:off x="76199" y="682942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Process</a:t>
          </a:r>
          <a:r>
            <a:rPr lang="en-US" sz="1100" baseline="0"/>
            <a:t> 1</a:t>
          </a:r>
          <a:endParaRPr lang="en-US" sz="1100"/>
        </a:p>
      </xdr:txBody>
    </xdr:sp>
    <xdr:clientData/>
  </xdr:twoCellAnchor>
  <xdr:twoCellAnchor>
    <xdr:from>
      <xdr:col>0</xdr:col>
      <xdr:colOff>1200149</xdr:colOff>
      <xdr:row>61</xdr:row>
      <xdr:rowOff>0</xdr:rowOff>
    </xdr:from>
    <xdr:to>
      <xdr:col>0</xdr:col>
      <xdr:colOff>1931669</xdr:colOff>
      <xdr:row>63</xdr:row>
      <xdr:rowOff>41910</xdr:rowOff>
    </xdr:to>
    <xdr:sp macro="" textlink="">
      <xdr:nvSpPr>
        <xdr:cNvPr id="5" name="Rectangle 4"/>
        <xdr:cNvSpPr/>
      </xdr:nvSpPr>
      <xdr:spPr bwMode="auto">
        <a:xfrm>
          <a:off x="1200149" y="682942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Process</a:t>
          </a:r>
          <a:r>
            <a:rPr lang="en-US" sz="1100" baseline="0"/>
            <a:t> 2</a:t>
          </a:r>
          <a:endParaRPr lang="en-US" sz="1100"/>
        </a:p>
      </xdr:txBody>
    </xdr:sp>
    <xdr:clientData/>
  </xdr:twoCellAnchor>
  <xdr:twoCellAnchor>
    <xdr:from>
      <xdr:col>0</xdr:col>
      <xdr:colOff>2381249</xdr:colOff>
      <xdr:row>61</xdr:row>
      <xdr:rowOff>0</xdr:rowOff>
    </xdr:from>
    <xdr:to>
      <xdr:col>0</xdr:col>
      <xdr:colOff>3112769</xdr:colOff>
      <xdr:row>63</xdr:row>
      <xdr:rowOff>41910</xdr:rowOff>
    </xdr:to>
    <xdr:sp macro="" textlink="">
      <xdr:nvSpPr>
        <xdr:cNvPr id="6" name="Rectangle 5"/>
        <xdr:cNvSpPr/>
      </xdr:nvSpPr>
      <xdr:spPr bwMode="auto">
        <a:xfrm>
          <a:off x="2381249" y="682942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Process</a:t>
          </a:r>
          <a:r>
            <a:rPr lang="en-US" sz="1100" baseline="0"/>
            <a:t> 3</a:t>
          </a:r>
          <a:endParaRPr lang="en-US" sz="1100"/>
        </a:p>
      </xdr:txBody>
    </xdr:sp>
    <xdr:clientData/>
  </xdr:twoCellAnchor>
  <xdr:twoCellAnchor>
    <xdr:from>
      <xdr:col>0</xdr:col>
      <xdr:colOff>3924299</xdr:colOff>
      <xdr:row>61</xdr:row>
      <xdr:rowOff>0</xdr:rowOff>
    </xdr:from>
    <xdr:to>
      <xdr:col>0</xdr:col>
      <xdr:colOff>4655819</xdr:colOff>
      <xdr:row>63</xdr:row>
      <xdr:rowOff>41910</xdr:rowOff>
    </xdr:to>
    <xdr:sp macro="" textlink="">
      <xdr:nvSpPr>
        <xdr:cNvPr id="7" name="Rectangle 6"/>
        <xdr:cNvSpPr/>
      </xdr:nvSpPr>
      <xdr:spPr bwMode="auto">
        <a:xfrm>
          <a:off x="3924299" y="682942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Finished </a:t>
          </a:r>
          <a:br>
            <a:rPr lang="en-US" sz="1100"/>
          </a:br>
          <a:r>
            <a:rPr lang="en-US" sz="1100"/>
            <a:t>Goods  A</a:t>
          </a:r>
        </a:p>
      </xdr:txBody>
    </xdr:sp>
    <xdr:clientData/>
  </xdr:twoCellAnchor>
  <xdr:twoCellAnchor>
    <xdr:from>
      <xdr:col>0</xdr:col>
      <xdr:colOff>1209674</xdr:colOff>
      <xdr:row>65</xdr:row>
      <xdr:rowOff>76200</xdr:rowOff>
    </xdr:from>
    <xdr:to>
      <xdr:col>0</xdr:col>
      <xdr:colOff>1941194</xdr:colOff>
      <xdr:row>67</xdr:row>
      <xdr:rowOff>118110</xdr:rowOff>
    </xdr:to>
    <xdr:sp macro="" textlink="">
      <xdr:nvSpPr>
        <xdr:cNvPr id="8" name="Rectangle 7"/>
        <xdr:cNvSpPr/>
      </xdr:nvSpPr>
      <xdr:spPr bwMode="auto">
        <a:xfrm>
          <a:off x="1209674" y="755332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baseline="0"/>
            <a:t>Rework 2</a:t>
          </a:r>
          <a:endParaRPr lang="en-US" sz="1100"/>
        </a:p>
      </xdr:txBody>
    </xdr:sp>
    <xdr:clientData/>
  </xdr:twoCellAnchor>
  <xdr:twoCellAnchor>
    <xdr:from>
      <xdr:col>0</xdr:col>
      <xdr:colOff>5467349</xdr:colOff>
      <xdr:row>61</xdr:row>
      <xdr:rowOff>0</xdr:rowOff>
    </xdr:from>
    <xdr:to>
      <xdr:col>0</xdr:col>
      <xdr:colOff>6198869</xdr:colOff>
      <xdr:row>63</xdr:row>
      <xdr:rowOff>41910</xdr:rowOff>
    </xdr:to>
    <xdr:sp macro="" textlink="">
      <xdr:nvSpPr>
        <xdr:cNvPr id="9" name="Rectangle 8"/>
        <xdr:cNvSpPr/>
      </xdr:nvSpPr>
      <xdr:spPr bwMode="auto">
        <a:xfrm>
          <a:off x="5467349" y="682942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Sales</a:t>
          </a:r>
          <a:br>
            <a:rPr lang="en-US" sz="1100"/>
          </a:br>
          <a:r>
            <a:rPr lang="en-US" sz="1100"/>
            <a:t>Goods A</a:t>
          </a:r>
        </a:p>
      </xdr:txBody>
    </xdr:sp>
    <xdr:clientData/>
  </xdr:twoCellAnchor>
  <xdr:twoCellAnchor>
    <xdr:from>
      <xdr:col>0</xdr:col>
      <xdr:colOff>866775</xdr:colOff>
      <xdr:row>61</xdr:row>
      <xdr:rowOff>85725</xdr:rowOff>
    </xdr:from>
    <xdr:to>
      <xdr:col>0</xdr:col>
      <xdr:colOff>1143000</xdr:colOff>
      <xdr:row>62</xdr:row>
      <xdr:rowOff>104775</xdr:rowOff>
    </xdr:to>
    <xdr:sp macro="" textlink="">
      <xdr:nvSpPr>
        <xdr:cNvPr id="10" name="Right Arrow 8"/>
        <xdr:cNvSpPr>
          <a:spLocks noChangeArrowheads="1"/>
        </xdr:cNvSpPr>
      </xdr:nvSpPr>
      <xdr:spPr bwMode="auto">
        <a:xfrm>
          <a:off x="866775" y="6915150"/>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2019300</xdr:colOff>
      <xdr:row>61</xdr:row>
      <xdr:rowOff>85725</xdr:rowOff>
    </xdr:from>
    <xdr:to>
      <xdr:col>0</xdr:col>
      <xdr:colOff>2295525</xdr:colOff>
      <xdr:row>62</xdr:row>
      <xdr:rowOff>104775</xdr:rowOff>
    </xdr:to>
    <xdr:sp macro="" textlink="">
      <xdr:nvSpPr>
        <xdr:cNvPr id="11" name="Right Arrow 9"/>
        <xdr:cNvSpPr>
          <a:spLocks noChangeArrowheads="1"/>
        </xdr:cNvSpPr>
      </xdr:nvSpPr>
      <xdr:spPr bwMode="auto">
        <a:xfrm>
          <a:off x="2019300" y="6915150"/>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3448050</xdr:colOff>
      <xdr:row>61</xdr:row>
      <xdr:rowOff>85725</xdr:rowOff>
    </xdr:from>
    <xdr:to>
      <xdr:col>0</xdr:col>
      <xdr:colOff>3724275</xdr:colOff>
      <xdr:row>62</xdr:row>
      <xdr:rowOff>104775</xdr:rowOff>
    </xdr:to>
    <xdr:sp macro="" textlink="">
      <xdr:nvSpPr>
        <xdr:cNvPr id="12" name="Right Arrow 10"/>
        <xdr:cNvSpPr>
          <a:spLocks noChangeArrowheads="1"/>
        </xdr:cNvSpPr>
      </xdr:nvSpPr>
      <xdr:spPr bwMode="auto">
        <a:xfrm>
          <a:off x="3448050" y="6915150"/>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4953000</xdr:colOff>
      <xdr:row>61</xdr:row>
      <xdr:rowOff>47625</xdr:rowOff>
    </xdr:from>
    <xdr:to>
      <xdr:col>0</xdr:col>
      <xdr:colOff>5229225</xdr:colOff>
      <xdr:row>62</xdr:row>
      <xdr:rowOff>66675</xdr:rowOff>
    </xdr:to>
    <xdr:sp macro="" textlink="">
      <xdr:nvSpPr>
        <xdr:cNvPr id="13" name="Right Arrow 11"/>
        <xdr:cNvSpPr>
          <a:spLocks noChangeArrowheads="1"/>
        </xdr:cNvSpPr>
      </xdr:nvSpPr>
      <xdr:spPr bwMode="auto">
        <a:xfrm>
          <a:off x="4953000" y="6877050"/>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1524000</xdr:colOff>
      <xdr:row>63</xdr:row>
      <xdr:rowOff>85725</xdr:rowOff>
    </xdr:from>
    <xdr:to>
      <xdr:col>0</xdr:col>
      <xdr:colOff>1704975</xdr:colOff>
      <xdr:row>65</xdr:row>
      <xdr:rowOff>38100</xdr:rowOff>
    </xdr:to>
    <xdr:sp macro="" textlink="">
      <xdr:nvSpPr>
        <xdr:cNvPr id="14" name="Right Arrow 12"/>
        <xdr:cNvSpPr>
          <a:spLocks noChangeArrowheads="1"/>
        </xdr:cNvSpPr>
      </xdr:nvSpPr>
      <xdr:spPr bwMode="auto">
        <a:xfrm rot="5400000">
          <a:off x="1476375" y="7286625"/>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2038350</xdr:colOff>
      <xdr:row>63</xdr:row>
      <xdr:rowOff>133350</xdr:rowOff>
    </xdr:from>
    <xdr:to>
      <xdr:col>0</xdr:col>
      <xdr:colOff>2314575</xdr:colOff>
      <xdr:row>64</xdr:row>
      <xdr:rowOff>152400</xdr:rowOff>
    </xdr:to>
    <xdr:sp macro="" textlink="">
      <xdr:nvSpPr>
        <xdr:cNvPr id="15" name="Right Arrow 13"/>
        <xdr:cNvSpPr>
          <a:spLocks noChangeArrowheads="1"/>
        </xdr:cNvSpPr>
      </xdr:nvSpPr>
      <xdr:spPr bwMode="auto">
        <a:xfrm rot="-2109157">
          <a:off x="2038350" y="7286625"/>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5029200</xdr:colOff>
      <xdr:row>62</xdr:row>
      <xdr:rowOff>114300</xdr:rowOff>
    </xdr:from>
    <xdr:to>
      <xdr:col>0</xdr:col>
      <xdr:colOff>5029200</xdr:colOff>
      <xdr:row>64</xdr:row>
      <xdr:rowOff>152400</xdr:rowOff>
    </xdr:to>
    <xdr:cxnSp macro="">
      <xdr:nvCxnSpPr>
        <xdr:cNvPr id="16" name="Straight Arrow Connector 15"/>
        <xdr:cNvCxnSpPr>
          <a:cxnSpLocks noChangeShapeType="1"/>
        </xdr:cNvCxnSpPr>
      </xdr:nvCxnSpPr>
      <xdr:spPr bwMode="auto">
        <a:xfrm rot="16200000" flipV="1">
          <a:off x="4848225" y="7286625"/>
          <a:ext cx="361950" cy="0"/>
        </a:xfrm>
        <a:prstGeom prst="straightConnector1">
          <a:avLst/>
        </a:prstGeom>
        <a:noFill/>
        <a:ln w="9525" algn="ctr">
          <a:solidFill>
            <a:srgbClr val="000000"/>
          </a:solidFill>
          <a:round/>
          <a:headEnd/>
          <a:tailEnd type="arrow" w="med" len="med"/>
        </a:ln>
      </xdr:spPr>
    </xdr:cxnSp>
    <xdr:clientData/>
  </xdr:twoCellAnchor>
  <xdr:twoCellAnchor>
    <xdr:from>
      <xdr:col>0</xdr:col>
      <xdr:colOff>4705349</xdr:colOff>
      <xdr:row>62</xdr:row>
      <xdr:rowOff>95249</xdr:rowOff>
    </xdr:from>
    <xdr:to>
      <xdr:col>0</xdr:col>
      <xdr:colOff>5436869</xdr:colOff>
      <xdr:row>65</xdr:row>
      <xdr:rowOff>158114</xdr:rowOff>
    </xdr:to>
    <xdr:sp macro="" textlink="">
      <xdr:nvSpPr>
        <xdr:cNvPr id="17" name="Hexagon 16"/>
        <xdr:cNvSpPr/>
      </xdr:nvSpPr>
      <xdr:spPr bwMode="auto">
        <a:xfrm>
          <a:off x="4705349" y="7086599"/>
          <a:ext cx="731520" cy="548640"/>
        </a:xfrm>
        <a:prstGeom prst="hexagon">
          <a:avLst/>
        </a:prstGeom>
        <a:solidFill>
          <a:srgbClr val="CC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Market Demand</a:t>
          </a:r>
        </a:p>
      </xdr:txBody>
    </xdr:sp>
    <xdr:clientData/>
  </xdr:twoCellAnchor>
  <xdr:twoCellAnchor>
    <xdr:from>
      <xdr:col>0</xdr:col>
      <xdr:colOff>2781299</xdr:colOff>
      <xdr:row>65</xdr:row>
      <xdr:rowOff>66675</xdr:rowOff>
    </xdr:from>
    <xdr:to>
      <xdr:col>0</xdr:col>
      <xdr:colOff>3512819</xdr:colOff>
      <xdr:row>67</xdr:row>
      <xdr:rowOff>108585</xdr:rowOff>
    </xdr:to>
    <xdr:sp macro="" textlink="">
      <xdr:nvSpPr>
        <xdr:cNvPr id="18" name="Rectangle 17"/>
        <xdr:cNvSpPr/>
      </xdr:nvSpPr>
      <xdr:spPr bwMode="auto">
        <a:xfrm>
          <a:off x="2781299" y="7543800"/>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Process</a:t>
          </a:r>
          <a:r>
            <a:rPr lang="en-US" sz="1100" baseline="0"/>
            <a:t> 4</a:t>
          </a:r>
          <a:endParaRPr lang="en-US" sz="1100"/>
        </a:p>
      </xdr:txBody>
    </xdr:sp>
    <xdr:clientData/>
  </xdr:twoCellAnchor>
  <xdr:twoCellAnchor>
    <xdr:from>
      <xdr:col>0</xdr:col>
      <xdr:colOff>3009900</xdr:colOff>
      <xdr:row>63</xdr:row>
      <xdr:rowOff>85725</xdr:rowOff>
    </xdr:from>
    <xdr:to>
      <xdr:col>0</xdr:col>
      <xdr:colOff>3190875</xdr:colOff>
      <xdr:row>65</xdr:row>
      <xdr:rowOff>38100</xdr:rowOff>
    </xdr:to>
    <xdr:sp macro="" textlink="">
      <xdr:nvSpPr>
        <xdr:cNvPr id="19" name="Right Arrow 12"/>
        <xdr:cNvSpPr>
          <a:spLocks noChangeArrowheads="1"/>
        </xdr:cNvSpPr>
      </xdr:nvSpPr>
      <xdr:spPr bwMode="auto">
        <a:xfrm rot="4116294">
          <a:off x="2962275" y="7286625"/>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3581400</xdr:colOff>
      <xdr:row>65</xdr:row>
      <xdr:rowOff>142875</xdr:rowOff>
    </xdr:from>
    <xdr:to>
      <xdr:col>0</xdr:col>
      <xdr:colOff>3857625</xdr:colOff>
      <xdr:row>67</xdr:row>
      <xdr:rowOff>0</xdr:rowOff>
    </xdr:to>
    <xdr:sp macro="" textlink="">
      <xdr:nvSpPr>
        <xdr:cNvPr id="20" name="Right Arrow 10"/>
        <xdr:cNvSpPr>
          <a:spLocks noChangeArrowheads="1"/>
        </xdr:cNvSpPr>
      </xdr:nvSpPr>
      <xdr:spPr bwMode="auto">
        <a:xfrm>
          <a:off x="3581400" y="7620000"/>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twoCellAnchor>
    <xdr:from>
      <xdr:col>0</xdr:col>
      <xdr:colOff>3924299</xdr:colOff>
      <xdr:row>65</xdr:row>
      <xdr:rowOff>57150</xdr:rowOff>
    </xdr:from>
    <xdr:to>
      <xdr:col>0</xdr:col>
      <xdr:colOff>4655819</xdr:colOff>
      <xdr:row>67</xdr:row>
      <xdr:rowOff>99060</xdr:rowOff>
    </xdr:to>
    <xdr:sp macro="" textlink="">
      <xdr:nvSpPr>
        <xdr:cNvPr id="21" name="Rectangle 20"/>
        <xdr:cNvSpPr/>
      </xdr:nvSpPr>
      <xdr:spPr bwMode="auto">
        <a:xfrm>
          <a:off x="3924299" y="753427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Finished </a:t>
          </a:r>
          <a:br>
            <a:rPr lang="en-US" sz="1100"/>
          </a:br>
          <a:r>
            <a:rPr lang="en-US" sz="1100"/>
            <a:t>Goods  B</a:t>
          </a:r>
        </a:p>
      </xdr:txBody>
    </xdr:sp>
    <xdr:clientData/>
  </xdr:twoCellAnchor>
  <xdr:twoCellAnchor>
    <xdr:from>
      <xdr:col>0</xdr:col>
      <xdr:colOff>5476874</xdr:colOff>
      <xdr:row>65</xdr:row>
      <xdr:rowOff>57150</xdr:rowOff>
    </xdr:from>
    <xdr:to>
      <xdr:col>0</xdr:col>
      <xdr:colOff>6208394</xdr:colOff>
      <xdr:row>67</xdr:row>
      <xdr:rowOff>99060</xdr:rowOff>
    </xdr:to>
    <xdr:sp macro="" textlink="">
      <xdr:nvSpPr>
        <xdr:cNvPr id="22" name="Rectangle 21"/>
        <xdr:cNvSpPr/>
      </xdr:nvSpPr>
      <xdr:spPr bwMode="auto">
        <a:xfrm>
          <a:off x="5476874" y="7534275"/>
          <a:ext cx="731520" cy="365760"/>
        </a:xfrm>
        <a:prstGeom prst="rect">
          <a:avLst/>
        </a:prstGeom>
        <a:solidFill>
          <a:srgbClr val="CCEC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lang="en-US" sz="1100"/>
            <a:t>Sales</a:t>
          </a:r>
          <a:br>
            <a:rPr lang="en-US" sz="1100"/>
          </a:br>
          <a:r>
            <a:rPr lang="en-US" sz="1100"/>
            <a:t>Goods B</a:t>
          </a:r>
        </a:p>
      </xdr:txBody>
    </xdr:sp>
    <xdr:clientData/>
  </xdr:twoCellAnchor>
  <xdr:twoCellAnchor>
    <xdr:from>
      <xdr:col>0</xdr:col>
      <xdr:colOff>4981575</xdr:colOff>
      <xdr:row>66</xdr:row>
      <xdr:rowOff>38100</xdr:rowOff>
    </xdr:from>
    <xdr:to>
      <xdr:col>0</xdr:col>
      <xdr:colOff>5257800</xdr:colOff>
      <xdr:row>67</xdr:row>
      <xdr:rowOff>57150</xdr:rowOff>
    </xdr:to>
    <xdr:sp macro="" textlink="">
      <xdr:nvSpPr>
        <xdr:cNvPr id="23" name="Right Arrow 11"/>
        <xdr:cNvSpPr>
          <a:spLocks noChangeArrowheads="1"/>
        </xdr:cNvSpPr>
      </xdr:nvSpPr>
      <xdr:spPr bwMode="auto">
        <a:xfrm>
          <a:off x="4981575" y="7677150"/>
          <a:ext cx="276225" cy="180975"/>
        </a:xfrm>
        <a:prstGeom prst="rightArrow">
          <a:avLst>
            <a:gd name="adj1" fmla="val 50000"/>
            <a:gd name="adj2" fmla="val 50877"/>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finmodel.at.ua/" TargetMode="External"/><Relationship Id="rId7" Type="http://schemas.openxmlformats.org/officeDocument/2006/relationships/drawing" Target="../drawings/drawing1.xml"/><Relationship Id="rId2" Type="http://schemas.openxmlformats.org/officeDocument/2006/relationships/hyperlink" Target="http://sites.google.com/site/bpogroupfinance/services" TargetMode="External"/><Relationship Id="rId1" Type="http://schemas.openxmlformats.org/officeDocument/2006/relationships/hyperlink" Target="http://finmodel.at.ua/load" TargetMode="External"/><Relationship Id="rId6" Type="http://schemas.openxmlformats.org/officeDocument/2006/relationships/printerSettings" Target="../printerSettings/printerSettings1.bin"/><Relationship Id="rId5" Type="http://schemas.openxmlformats.org/officeDocument/2006/relationships/hyperlink" Target="http://sites.google.com/site/bpogroupfinance/" TargetMode="External"/><Relationship Id="rId4" Type="http://schemas.openxmlformats.org/officeDocument/2006/relationships/hyperlink" Target="mailto:BPO.infosource@gmail.com"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sheetPr>
    <outlinePr summaryBelow="0" summaryRight="0"/>
  </sheetPr>
  <dimension ref="A2:A128"/>
  <sheetViews>
    <sheetView tabSelected="1" workbookViewId="0">
      <selection activeCell="A9" sqref="A9"/>
    </sheetView>
  </sheetViews>
  <sheetFormatPr defaultRowHeight="12.75" outlineLevelRow="2"/>
  <cols>
    <col min="1" max="1" width="98.7109375" style="120" customWidth="1"/>
    <col min="2" max="16384" width="9.140625" style="116"/>
  </cols>
  <sheetData>
    <row r="2" spans="1:1" ht="15.75">
      <c r="A2" s="115"/>
    </row>
    <row r="3" spans="1:1" ht="18">
      <c r="A3" s="142" t="s">
        <v>1057</v>
      </c>
    </row>
    <row r="5" spans="1:1" ht="15">
      <c r="A5" s="117" t="s">
        <v>1058</v>
      </c>
    </row>
    <row r="6" spans="1:1">
      <c r="A6" s="118" t="s">
        <v>1059</v>
      </c>
    </row>
    <row r="7" spans="1:1">
      <c r="A7" s="119"/>
    </row>
    <row r="8" spans="1:1" ht="51">
      <c r="A8" s="120" t="s">
        <v>1060</v>
      </c>
    </row>
    <row r="9" spans="1:1">
      <c r="A9" s="143"/>
    </row>
    <row r="10" spans="1:1">
      <c r="A10" s="119"/>
    </row>
    <row r="11" spans="1:1" ht="15">
      <c r="A11" s="122" t="s">
        <v>1122</v>
      </c>
    </row>
    <row r="12" spans="1:1">
      <c r="A12" s="119"/>
    </row>
    <row r="13" spans="1:1">
      <c r="A13" s="123" t="s">
        <v>1061</v>
      </c>
    </row>
    <row r="14" spans="1:1" collapsed="1">
      <c r="A14" s="124" t="s">
        <v>1062</v>
      </c>
    </row>
    <row r="15" spans="1:1" hidden="1" outlineLevel="1">
      <c r="A15" s="124" t="s">
        <v>1063</v>
      </c>
    </row>
    <row r="16" spans="1:1" hidden="1" outlineLevel="2">
      <c r="A16" s="125" t="s">
        <v>1064</v>
      </c>
    </row>
    <row r="17" spans="1:1" hidden="1" outlineLevel="2">
      <c r="A17" s="125" t="s">
        <v>1065</v>
      </c>
    </row>
    <row r="18" spans="1:1" hidden="1" outlineLevel="2">
      <c r="A18" s="125" t="s">
        <v>1066</v>
      </c>
    </row>
    <row r="19" spans="1:1" hidden="1" outlineLevel="2">
      <c r="A19" s="125" t="s">
        <v>1067</v>
      </c>
    </row>
    <row r="20" spans="1:1" ht="25.5" hidden="1" outlineLevel="2">
      <c r="A20" s="125" t="s">
        <v>1068</v>
      </c>
    </row>
    <row r="21" spans="1:1" hidden="1" outlineLevel="2">
      <c r="A21" s="124"/>
    </row>
    <row r="22" spans="1:1" hidden="1" outlineLevel="1">
      <c r="A22" s="124" t="s">
        <v>1069</v>
      </c>
    </row>
    <row r="23" spans="1:1" hidden="1" outlineLevel="2">
      <c r="A23" s="125" t="s">
        <v>1070</v>
      </c>
    </row>
    <row r="24" spans="1:1" hidden="1" outlineLevel="2">
      <c r="A24" s="125" t="s">
        <v>1071</v>
      </c>
    </row>
    <row r="25" spans="1:1" hidden="1" outlineLevel="2">
      <c r="A25" s="125" t="s">
        <v>1072</v>
      </c>
    </row>
    <row r="26" spans="1:1" hidden="1" outlineLevel="2">
      <c r="A26" s="119"/>
    </row>
    <row r="27" spans="1:1" hidden="1" outlineLevel="1">
      <c r="A27" s="124" t="s">
        <v>1123</v>
      </c>
    </row>
    <row r="28" spans="1:1" hidden="1" outlineLevel="2">
      <c r="A28" s="125" t="s">
        <v>1073</v>
      </c>
    </row>
    <row r="29" spans="1:1" ht="25.5" hidden="1" outlineLevel="2">
      <c r="A29" s="125" t="s">
        <v>1124</v>
      </c>
    </row>
    <row r="30" spans="1:1" hidden="1" outlineLevel="2">
      <c r="A30" s="125" t="s">
        <v>1125</v>
      </c>
    </row>
    <row r="31" spans="1:1" hidden="1" outlineLevel="1">
      <c r="A31" s="125"/>
    </row>
    <row r="32" spans="1:1">
      <c r="A32" s="148" t="s">
        <v>1120</v>
      </c>
    </row>
    <row r="33" spans="1:1">
      <c r="A33" s="119"/>
    </row>
    <row r="34" spans="1:1">
      <c r="A34" s="123" t="s">
        <v>1126</v>
      </c>
    </row>
    <row r="35" spans="1:1" collapsed="1">
      <c r="A35" s="124" t="s">
        <v>1062</v>
      </c>
    </row>
    <row r="36" spans="1:1" hidden="1" outlineLevel="1">
      <c r="A36" s="124" t="s">
        <v>1074</v>
      </c>
    </row>
    <row r="37" spans="1:1" hidden="1" outlineLevel="1">
      <c r="A37" s="124" t="s">
        <v>1127</v>
      </c>
    </row>
    <row r="38" spans="1:1" hidden="1" outlineLevel="1">
      <c r="A38" s="124"/>
    </row>
    <row r="39" spans="1:1">
      <c r="A39" s="148" t="s">
        <v>1121</v>
      </c>
    </row>
    <row r="40" spans="1:1">
      <c r="A40" s="119"/>
    </row>
    <row r="41" spans="1:1">
      <c r="A41" s="123" t="s">
        <v>1128</v>
      </c>
    </row>
    <row r="42" spans="1:1">
      <c r="A42" s="119"/>
    </row>
    <row r="43" spans="1:1" ht="25.5">
      <c r="A43" s="126" t="s">
        <v>1129</v>
      </c>
    </row>
    <row r="44" spans="1:1" collapsed="1">
      <c r="A44" s="124" t="s">
        <v>1130</v>
      </c>
    </row>
    <row r="45" spans="1:1" hidden="1" outlineLevel="1">
      <c r="A45" s="127"/>
    </row>
    <row r="46" spans="1:1" ht="63.75" hidden="1" outlineLevel="1">
      <c r="A46" s="128" t="s">
        <v>1131</v>
      </c>
    </row>
    <row r="47" spans="1:1" ht="140.1" hidden="1" customHeight="1" outlineLevel="1">
      <c r="A47" s="129"/>
    </row>
    <row r="48" spans="1:1" ht="89.25" hidden="1" outlineLevel="1">
      <c r="A48" s="130" t="s">
        <v>1132</v>
      </c>
    </row>
    <row r="49" spans="1:1" hidden="1" outlineLevel="1">
      <c r="A49" s="130"/>
    </row>
    <row r="50" spans="1:1" ht="63.75" hidden="1" outlineLevel="1">
      <c r="A50" s="131" t="s">
        <v>1133</v>
      </c>
    </row>
    <row r="51" spans="1:1">
      <c r="A51" s="119"/>
    </row>
    <row r="52" spans="1:1">
      <c r="A52" s="129" t="s">
        <v>1134</v>
      </c>
    </row>
    <row r="53" spans="1:1">
      <c r="A53" s="121" t="s">
        <v>1137</v>
      </c>
    </row>
    <row r="54" spans="1:1">
      <c r="A54" s="121" t="s">
        <v>1138</v>
      </c>
    </row>
    <row r="55" spans="1:1">
      <c r="A55" s="121" t="s">
        <v>1139</v>
      </c>
    </row>
    <row r="56" spans="1:1">
      <c r="A56" s="141"/>
    </row>
    <row r="57" spans="1:1">
      <c r="A57" s="132"/>
    </row>
    <row r="58" spans="1:1" ht="15">
      <c r="A58" s="122" t="s">
        <v>1075</v>
      </c>
    </row>
    <row r="60" spans="1:1" ht="25.5">
      <c r="A60" s="120" t="s">
        <v>1076</v>
      </c>
    </row>
    <row r="61" spans="1:1" s="134" customFormat="1" ht="25.5" customHeight="1">
      <c r="A61" s="133" t="s">
        <v>1077</v>
      </c>
    </row>
    <row r="64" spans="1:1">
      <c r="A64" s="124"/>
    </row>
    <row r="65" spans="1:1">
      <c r="A65" s="124"/>
    </row>
    <row r="66" spans="1:1">
      <c r="A66" s="124"/>
    </row>
    <row r="70" spans="1:1">
      <c r="A70" s="124" t="s">
        <v>1078</v>
      </c>
    </row>
    <row r="71" spans="1:1">
      <c r="A71" s="125" t="s">
        <v>1079</v>
      </c>
    </row>
    <row r="72" spans="1:1">
      <c r="A72" s="125" t="s">
        <v>1080</v>
      </c>
    </row>
    <row r="73" spans="1:1">
      <c r="A73" s="125" t="s">
        <v>1081</v>
      </c>
    </row>
    <row r="74" spans="1:1">
      <c r="A74" s="135" t="s">
        <v>1082</v>
      </c>
    </row>
    <row r="75" spans="1:1">
      <c r="A75" s="135" t="s">
        <v>1083</v>
      </c>
    </row>
    <row r="76" spans="1:1">
      <c r="A76" s="136"/>
    </row>
    <row r="77" spans="1:1">
      <c r="A77" s="124" t="s">
        <v>1084</v>
      </c>
    </row>
    <row r="78" spans="1:1">
      <c r="A78" s="125" t="s">
        <v>1085</v>
      </c>
    </row>
    <row r="79" spans="1:1">
      <c r="A79" s="125" t="s">
        <v>1086</v>
      </c>
    </row>
    <row r="80" spans="1:1">
      <c r="A80" s="125" t="s">
        <v>1087</v>
      </c>
    </row>
    <row r="81" spans="1:1">
      <c r="A81" s="124"/>
    </row>
    <row r="82" spans="1:1">
      <c r="A82" s="124" t="s">
        <v>1088</v>
      </c>
    </row>
    <row r="83" spans="1:1">
      <c r="A83" s="124"/>
    </row>
    <row r="84" spans="1:1">
      <c r="A84" s="124" t="s">
        <v>1089</v>
      </c>
    </row>
    <row r="85" spans="1:1">
      <c r="A85" s="124"/>
    </row>
    <row r="86" spans="1:1">
      <c r="A86" s="124" t="s">
        <v>1090</v>
      </c>
    </row>
    <row r="87" spans="1:1">
      <c r="A87" s="125" t="s">
        <v>1091</v>
      </c>
    </row>
    <row r="88" spans="1:1">
      <c r="A88" s="125" t="s">
        <v>1092</v>
      </c>
    </row>
    <row r="89" spans="1:1">
      <c r="A89" s="125" t="s">
        <v>1093</v>
      </c>
    </row>
    <row r="90" spans="1:1">
      <c r="A90" s="125" t="s">
        <v>1094</v>
      </c>
    </row>
    <row r="91" spans="1:1">
      <c r="A91" s="125" t="s">
        <v>1095</v>
      </c>
    </row>
    <row r="92" spans="1:1">
      <c r="A92" s="125" t="s">
        <v>1087</v>
      </c>
    </row>
    <row r="93" spans="1:1">
      <c r="A93" s="137"/>
    </row>
    <row r="94" spans="1:1">
      <c r="A94" s="124" t="s">
        <v>1096</v>
      </c>
    </row>
    <row r="95" spans="1:1">
      <c r="A95" s="124" t="s">
        <v>1097</v>
      </c>
    </row>
    <row r="96" spans="1:1">
      <c r="A96" s="124" t="s">
        <v>1098</v>
      </c>
    </row>
    <row r="97" spans="1:1">
      <c r="A97" s="124"/>
    </row>
    <row r="98" spans="1:1">
      <c r="A98" s="124" t="s">
        <v>1099</v>
      </c>
    </row>
    <row r="99" spans="1:1">
      <c r="A99" s="124"/>
    </row>
    <row r="100" spans="1:1">
      <c r="A100" s="124" t="s">
        <v>1100</v>
      </c>
    </row>
    <row r="101" spans="1:1">
      <c r="A101" s="125" t="s">
        <v>1101</v>
      </c>
    </row>
    <row r="102" spans="1:1">
      <c r="A102" s="125" t="s">
        <v>1102</v>
      </c>
    </row>
    <row r="104" spans="1:1" ht="38.25">
      <c r="A104" s="124" t="s">
        <v>1103</v>
      </c>
    </row>
    <row r="106" spans="1:1">
      <c r="A106" s="120" t="s">
        <v>1104</v>
      </c>
    </row>
    <row r="107" spans="1:1" ht="25.5">
      <c r="A107" s="124" t="s">
        <v>1135</v>
      </c>
    </row>
    <row r="108" spans="1:1" ht="38.25">
      <c r="A108" s="124" t="s">
        <v>1136</v>
      </c>
    </row>
    <row r="110" spans="1:1">
      <c r="A110" s="141"/>
    </row>
    <row r="111" spans="1:1">
      <c r="A111" s="138"/>
    </row>
    <row r="112" spans="1:1">
      <c r="A112" s="139" t="s">
        <v>1105</v>
      </c>
    </row>
    <row r="113" spans="1:1">
      <c r="A113" s="136"/>
    </row>
    <row r="114" spans="1:1">
      <c r="A114" s="136" t="s">
        <v>1106</v>
      </c>
    </row>
    <row r="115" spans="1:1" ht="25.5">
      <c r="A115" s="136" t="s">
        <v>1107</v>
      </c>
    </row>
    <row r="116" spans="1:1" ht="25.5">
      <c r="A116" s="136" t="s">
        <v>1108</v>
      </c>
    </row>
    <row r="117" spans="1:1" ht="25.5">
      <c r="A117" s="136" t="s">
        <v>1109</v>
      </c>
    </row>
    <row r="118" spans="1:1" ht="25.5">
      <c r="A118" s="136" t="s">
        <v>1110</v>
      </c>
    </row>
    <row r="119" spans="1:1" ht="25.5">
      <c r="A119" s="136" t="s">
        <v>1111</v>
      </c>
    </row>
    <row r="120" spans="1:1" ht="38.25">
      <c r="A120" s="136" t="s">
        <v>1112</v>
      </c>
    </row>
    <row r="121" spans="1:1" ht="25.5">
      <c r="A121" s="136" t="s">
        <v>1113</v>
      </c>
    </row>
    <row r="122" spans="1:1">
      <c r="A122" s="136"/>
    </row>
    <row r="123" spans="1:1">
      <c r="A123" s="136" t="s">
        <v>1114</v>
      </c>
    </row>
    <row r="124" spans="1:1" ht="25.5">
      <c r="A124" s="136" t="s">
        <v>1115</v>
      </c>
    </row>
    <row r="125" spans="1:1" ht="25.5">
      <c r="A125" s="136" t="s">
        <v>1116</v>
      </c>
    </row>
    <row r="126" spans="1:1">
      <c r="A126" s="136" t="s">
        <v>1117</v>
      </c>
    </row>
    <row r="127" spans="1:1">
      <c r="A127" s="140" t="s">
        <v>1118</v>
      </c>
    </row>
    <row r="128" spans="1:1" ht="25.5">
      <c r="A128" s="140" t="s">
        <v>1119</v>
      </c>
    </row>
  </sheetData>
  <hyperlinks>
    <hyperlink ref="A32" r:id="rId1"/>
    <hyperlink ref="A39" r:id="rId2"/>
    <hyperlink ref="A53" r:id="rId3"/>
    <hyperlink ref="A55" r:id="rId4"/>
    <hyperlink ref="A54"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10.xml><?xml version="1.0" encoding="utf-8"?>
<worksheet xmlns="http://schemas.openxmlformats.org/spreadsheetml/2006/main" xmlns:r="http://schemas.openxmlformats.org/officeDocument/2006/relationships">
  <sheetPr>
    <outlinePr summaryBelow="0" summaryRight="0"/>
  </sheetPr>
  <dimension ref="A1:E102"/>
  <sheetViews>
    <sheetView workbookViewId="0">
      <selection sqref="A1:E1"/>
    </sheetView>
  </sheetViews>
  <sheetFormatPr defaultRowHeight="12.75" customHeight="1"/>
  <cols>
    <col min="1" max="2" width="23.42578125" customWidth="1"/>
    <col min="3" max="3" width="19.140625" customWidth="1"/>
    <col min="4" max="4" width="10.5703125" customWidth="1"/>
    <col min="5" max="5" width="159.7109375" customWidth="1"/>
  </cols>
  <sheetData>
    <row r="1" spans="1:5" ht="12.75" customHeight="1">
      <c r="A1" s="146" t="str">
        <f>Inputs!B10</f>
        <v>Test Project</v>
      </c>
      <c r="B1" s="146"/>
      <c r="C1" s="146"/>
      <c r="D1" s="146"/>
      <c r="E1" s="146"/>
    </row>
    <row r="2" spans="1:5" ht="12.75" customHeight="1">
      <c r="A2" s="146" t="str">
        <f>Inputs!B8</f>
        <v>ABC, Inc.</v>
      </c>
      <c r="B2" s="146"/>
      <c r="C2" s="146"/>
      <c r="D2" s="146"/>
      <c r="E2" s="146"/>
    </row>
    <row r="3" spans="1:5" ht="12.75" customHeight="1">
      <c r="A3" s="146" t="str">
        <f>"Scenario "&amp;Inputs!B12</f>
        <v>Scenario 1</v>
      </c>
      <c r="B3" s="146"/>
      <c r="C3" s="146"/>
      <c r="D3" s="146"/>
      <c r="E3" s="146"/>
    </row>
    <row r="4" spans="1:5" ht="12.75" customHeight="1">
      <c r="A4" s="146" t="str">
        <f>"Formulas"</f>
        <v>Formulas</v>
      </c>
      <c r="B4" s="146"/>
      <c r="C4" s="146"/>
      <c r="D4" s="146"/>
      <c r="E4" s="146"/>
    </row>
    <row r="5" spans="1:5" ht="12.75" customHeight="1">
      <c r="A5" s="146" t="str">
        <f>""</f>
        <v/>
      </c>
      <c r="B5" s="146"/>
      <c r="C5" s="146"/>
      <c r="D5" s="146"/>
      <c r="E5" s="146"/>
    </row>
    <row r="6" spans="1:5" ht="12.75" customHeight="1">
      <c r="A6" s="80" t="s">
        <v>540</v>
      </c>
      <c r="B6" s="80" t="s">
        <v>992</v>
      </c>
      <c r="C6" s="80" t="s">
        <v>26</v>
      </c>
      <c r="D6" s="80"/>
      <c r="E6" s="80" t="s">
        <v>896</v>
      </c>
    </row>
    <row r="7" spans="1:5" ht="12.75" customHeight="1">
      <c r="A7" s="81" t="s">
        <v>84</v>
      </c>
      <c r="B7" s="81" t="str">
        <f>Labels!B9</f>
        <v>Capacity Utilization %</v>
      </c>
      <c r="C7" s="82" t="s">
        <v>623</v>
      </c>
      <c r="D7" s="83" t="s">
        <v>161</v>
      </c>
      <c r="E7" s="84" t="s">
        <v>633</v>
      </c>
    </row>
    <row r="8" spans="1:5" ht="12.75" customHeight="1">
      <c r="A8" s="35"/>
      <c r="B8" s="35"/>
      <c r="C8" s="85"/>
      <c r="D8" s="86"/>
      <c r="E8" s="35"/>
    </row>
    <row r="9" spans="1:5" ht="12.75" customHeight="1">
      <c r="A9" s="81" t="s">
        <v>29</v>
      </c>
      <c r="B9" s="81" t="str">
        <f>Labels!B10</f>
        <v>Cost of Goods</v>
      </c>
      <c r="C9" s="82" t="s">
        <v>61</v>
      </c>
      <c r="D9" s="83" t="s">
        <v>737</v>
      </c>
      <c r="E9" s="84" t="s">
        <v>912</v>
      </c>
    </row>
    <row r="10" spans="1:5" ht="12.75" customHeight="1">
      <c r="A10" s="35"/>
      <c r="B10" s="35"/>
      <c r="C10" s="85"/>
      <c r="D10" s="86"/>
      <c r="E10" s="35"/>
    </row>
    <row r="11" spans="1:5" ht="12.75" customHeight="1">
      <c r="A11" s="81" t="s">
        <v>299</v>
      </c>
      <c r="B11" s="81" t="str">
        <f>Labels!B11</f>
        <v>COGS/Unit</v>
      </c>
      <c r="C11" s="82" t="s">
        <v>61</v>
      </c>
      <c r="D11" s="83" t="s">
        <v>161</v>
      </c>
      <c r="E11" s="84" t="s">
        <v>106</v>
      </c>
    </row>
    <row r="12" spans="1:5" ht="12.75" customHeight="1">
      <c r="A12" s="35"/>
      <c r="B12" s="35"/>
      <c r="C12" s="85"/>
      <c r="D12" s="86"/>
      <c r="E12" s="35"/>
    </row>
    <row r="13" spans="1:5" ht="12.75" customHeight="1">
      <c r="A13" s="81" t="s">
        <v>198</v>
      </c>
      <c r="B13" s="81" t="str">
        <f>Labels!B12</f>
        <v>Company Name</v>
      </c>
      <c r="C13" s="82"/>
      <c r="D13" s="83"/>
      <c r="E13" s="84"/>
    </row>
    <row r="14" spans="1:5" ht="12.75" customHeight="1">
      <c r="A14" s="35"/>
      <c r="B14" s="35"/>
      <c r="C14" s="85"/>
      <c r="D14" s="86"/>
      <c r="E14" s="35"/>
    </row>
    <row r="15" spans="1:5" ht="12.75" customHeight="1">
      <c r="A15" s="81" t="s">
        <v>48</v>
      </c>
      <c r="B15" s="81" t="str">
        <f>Labels!B13</f>
        <v>Cost/Unit Purch'd In</v>
      </c>
      <c r="C15" s="82" t="s">
        <v>623</v>
      </c>
      <c r="D15" s="83" t="s">
        <v>737</v>
      </c>
      <c r="E15" s="84" t="s">
        <v>984</v>
      </c>
    </row>
    <row r="16" spans="1:5" ht="12.75" customHeight="1">
      <c r="A16" s="35"/>
      <c r="B16" s="35"/>
      <c r="C16" s="85"/>
      <c r="D16" s="86"/>
      <c r="E16" s="35"/>
    </row>
    <row r="17" spans="1:5" ht="12.75" customHeight="1">
      <c r="A17" s="81" t="s">
        <v>74</v>
      </c>
      <c r="B17" s="81" t="str">
        <f>Labels!B14</f>
        <v>Cost Purch'd Units In</v>
      </c>
      <c r="C17" s="82" t="s">
        <v>623</v>
      </c>
      <c r="D17" s="83" t="s">
        <v>737</v>
      </c>
      <c r="E17" s="84" t="s">
        <v>414</v>
      </c>
    </row>
    <row r="18" spans="1:5" ht="12.75" customHeight="1">
      <c r="A18" s="35"/>
      <c r="B18" s="35"/>
      <c r="C18" s="85"/>
      <c r="D18" s="86"/>
      <c r="E18" s="35"/>
    </row>
    <row r="19" spans="1:5" ht="12.75" customHeight="1">
      <c r="A19" s="81" t="s">
        <v>202</v>
      </c>
      <c r="B19" s="81" t="str">
        <f>Labels!B15</f>
        <v>FG Inventory Target Periods</v>
      </c>
      <c r="C19" s="82"/>
      <c r="D19" s="83"/>
      <c r="E19" s="84"/>
    </row>
    <row r="20" spans="1:5" ht="12.75" customHeight="1">
      <c r="A20" s="35"/>
      <c r="B20" s="35"/>
      <c r="C20" s="85"/>
      <c r="D20" s="86"/>
      <c r="E20" s="35"/>
    </row>
    <row r="21" spans="1:5" ht="12.75" customHeight="1">
      <c r="A21" s="81" t="s">
        <v>554</v>
      </c>
      <c r="B21" s="81" t="str">
        <f>Labels!B16</f>
        <v>Fixed Expense/Station</v>
      </c>
      <c r="C21" s="82" t="s">
        <v>623</v>
      </c>
      <c r="D21" s="83" t="s">
        <v>737</v>
      </c>
      <c r="E21" s="84" t="s">
        <v>984</v>
      </c>
    </row>
    <row r="22" spans="1:5" ht="12.75" customHeight="1">
      <c r="A22" s="35"/>
      <c r="B22" s="35"/>
      <c r="C22" s="85"/>
      <c r="D22" s="86"/>
      <c r="E22" s="35"/>
    </row>
    <row r="23" spans="1:5" ht="12.75" customHeight="1">
      <c r="A23" s="81" t="s">
        <v>1026</v>
      </c>
      <c r="B23" s="81" t="str">
        <f>Labels!B17</f>
        <v>Fixed Expense</v>
      </c>
      <c r="C23" s="82" t="s">
        <v>623</v>
      </c>
      <c r="D23" s="83" t="s">
        <v>737</v>
      </c>
      <c r="E23" s="84" t="s">
        <v>455</v>
      </c>
    </row>
    <row r="24" spans="1:5" ht="12.75" customHeight="1">
      <c r="A24" s="35"/>
      <c r="B24" s="35"/>
      <c r="C24" s="85"/>
      <c r="D24" s="86"/>
      <c r="E24" s="35"/>
    </row>
    <row r="25" spans="1:5" ht="12.75" customHeight="1">
      <c r="A25" s="81" t="s">
        <v>541</v>
      </c>
      <c r="B25" s="81" t="str">
        <f>Labels!B18</f>
        <v>Gross Margin</v>
      </c>
      <c r="C25" s="82" t="s">
        <v>623</v>
      </c>
      <c r="D25" s="83" t="s">
        <v>737</v>
      </c>
      <c r="E25" s="84" t="s">
        <v>804</v>
      </c>
    </row>
    <row r="26" spans="1:5" ht="12.75" customHeight="1">
      <c r="A26" s="35"/>
      <c r="B26" s="35"/>
      <c r="C26" s="85"/>
      <c r="D26" s="86"/>
      <c r="E26" s="35"/>
    </row>
    <row r="27" spans="1:5" ht="12.75" customHeight="1">
      <c r="A27" s="81" t="s">
        <v>231</v>
      </c>
      <c r="B27" s="81" t="str">
        <f>Labels!B19</f>
        <v>Gross Margin %</v>
      </c>
      <c r="C27" s="82" t="s">
        <v>623</v>
      </c>
      <c r="D27" s="83" t="s">
        <v>161</v>
      </c>
      <c r="E27" s="84" t="s">
        <v>149</v>
      </c>
    </row>
    <row r="28" spans="1:5" ht="12.75" customHeight="1">
      <c r="A28" s="35"/>
      <c r="B28" s="35"/>
      <c r="C28" s="85"/>
      <c r="D28" s="86"/>
      <c r="E28" s="35"/>
    </row>
    <row r="29" spans="1:5" ht="12.75" customHeight="1">
      <c r="A29" s="81" t="s">
        <v>89</v>
      </c>
      <c r="B29" s="81" t="str">
        <f>Labels!B20</f>
        <v>Ident</v>
      </c>
      <c r="C29" s="82" t="s">
        <v>314</v>
      </c>
      <c r="D29" s="83" t="s">
        <v>737</v>
      </c>
      <c r="E29" s="84" t="s">
        <v>576</v>
      </c>
    </row>
    <row r="30" spans="1:5" ht="12.75" customHeight="1">
      <c r="A30" s="35"/>
      <c r="B30" s="35"/>
      <c r="C30" s="85"/>
      <c r="D30" s="86"/>
      <c r="E30" s="35"/>
    </row>
    <row r="31" spans="1:5" ht="12.75" customHeight="1">
      <c r="A31" s="81" t="s">
        <v>301</v>
      </c>
      <c r="B31" s="81" t="str">
        <f>Labels!B21</f>
        <v>Labor Overhead %</v>
      </c>
      <c r="C31" s="82" t="s">
        <v>606</v>
      </c>
      <c r="D31" s="83" t="s">
        <v>737</v>
      </c>
      <c r="E31" s="84" t="s">
        <v>984</v>
      </c>
    </row>
    <row r="32" spans="1:5" ht="12.75" customHeight="1">
      <c r="A32" s="35"/>
      <c r="B32" s="35"/>
      <c r="C32" s="85"/>
      <c r="D32" s="86"/>
      <c r="E32" s="35"/>
    </row>
    <row r="33" spans="1:5" ht="12.75" customHeight="1">
      <c r="A33" s="81" t="s">
        <v>322</v>
      </c>
      <c r="B33" s="81" t="str">
        <f>Labels!B22</f>
        <v>Process Cost/Unit</v>
      </c>
      <c r="C33" s="82" t="s">
        <v>61</v>
      </c>
      <c r="D33" s="83" t="s">
        <v>161</v>
      </c>
      <c r="E33" s="84" t="s">
        <v>359</v>
      </c>
    </row>
    <row r="34" spans="1:5" ht="12.75" customHeight="1">
      <c r="A34" s="35"/>
      <c r="B34" s="35"/>
      <c r="C34" s="85"/>
      <c r="D34" s="86"/>
      <c r="E34" s="35"/>
    </row>
    <row r="35" spans="1:5" ht="12.75" customHeight="1">
      <c r="A35" s="81" t="s">
        <v>246</v>
      </c>
      <c r="B35" s="81" t="str">
        <f>Labels!B23</f>
        <v>Process Cost/Unit</v>
      </c>
      <c r="C35" s="82" t="s">
        <v>61</v>
      </c>
      <c r="D35" s="83" t="s">
        <v>737</v>
      </c>
      <c r="E35" s="84" t="s">
        <v>684</v>
      </c>
    </row>
    <row r="36" spans="1:5" ht="12.75" customHeight="1">
      <c r="A36" s="81"/>
      <c r="B36" s="81"/>
      <c r="C36" s="82"/>
      <c r="D36" s="83" t="s">
        <v>161</v>
      </c>
      <c r="E36" s="84" t="s">
        <v>733</v>
      </c>
    </row>
    <row r="37" spans="1:5" ht="12.75" customHeight="1">
      <c r="A37" s="35"/>
      <c r="B37" s="35"/>
      <c r="C37" s="85"/>
      <c r="D37" s="86"/>
      <c r="E37" s="35"/>
    </row>
    <row r="38" spans="1:5" ht="12.75" customHeight="1">
      <c r="A38" s="81" t="s">
        <v>824</v>
      </c>
      <c r="B38" s="81" t="str">
        <f>Labels!B24</f>
        <v>Process Cost/U</v>
      </c>
      <c r="C38" s="82" t="s">
        <v>996</v>
      </c>
      <c r="D38" s="83" t="s">
        <v>799</v>
      </c>
      <c r="E38" s="84" t="s">
        <v>727</v>
      </c>
    </row>
    <row r="39" spans="1:5" ht="12.75" customHeight="1">
      <c r="A39" s="81"/>
      <c r="B39" s="81"/>
      <c r="C39" s="82" t="s">
        <v>61</v>
      </c>
      <c r="D39" s="83" t="s">
        <v>737</v>
      </c>
      <c r="E39" s="84" t="s">
        <v>926</v>
      </c>
    </row>
    <row r="40" spans="1:5" ht="12.75" customHeight="1">
      <c r="A40" s="81"/>
      <c r="B40" s="81"/>
      <c r="C40" s="82"/>
      <c r="D40" s="83" t="s">
        <v>161</v>
      </c>
      <c r="E40" s="84" t="s">
        <v>367</v>
      </c>
    </row>
    <row r="41" spans="1:5" ht="12.75" customHeight="1">
      <c r="A41" s="35"/>
      <c r="B41" s="35"/>
      <c r="C41" s="85"/>
      <c r="D41" s="86"/>
      <c r="E41" s="35"/>
    </row>
    <row r="42" spans="1:5" ht="12.75" customHeight="1">
      <c r="A42" s="81" t="s">
        <v>300</v>
      </c>
      <c r="B42" s="81" t="str">
        <f>Labels!B25</f>
        <v>Process Cost</v>
      </c>
      <c r="C42" s="82" t="s">
        <v>61</v>
      </c>
      <c r="D42" s="83" t="s">
        <v>737</v>
      </c>
      <c r="E42" s="84" t="s">
        <v>701</v>
      </c>
    </row>
    <row r="43" spans="1:5" ht="12.75" customHeight="1">
      <c r="A43" s="35"/>
      <c r="B43" s="35"/>
      <c r="C43" s="85"/>
      <c r="D43" s="86"/>
      <c r="E43" s="35"/>
    </row>
    <row r="44" spans="1:5" ht="12.75" customHeight="1">
      <c r="A44" s="81" t="s">
        <v>962</v>
      </c>
      <c r="B44" s="81" t="str">
        <f>Labels!B26</f>
        <v>Yield %</v>
      </c>
      <c r="C44" s="82" t="s">
        <v>758</v>
      </c>
      <c r="D44" s="83" t="s">
        <v>737</v>
      </c>
      <c r="E44" s="84" t="s">
        <v>368</v>
      </c>
    </row>
    <row r="45" spans="1:5" ht="12.75" customHeight="1">
      <c r="A45" s="35"/>
      <c r="B45" s="35"/>
      <c r="C45" s="85"/>
      <c r="D45" s="86"/>
      <c r="E45" s="35"/>
    </row>
    <row r="46" spans="1:5" ht="12.75" customHeight="1">
      <c r="A46" s="81" t="s">
        <v>604</v>
      </c>
      <c r="B46" s="81" t="str">
        <f>Labels!B27</f>
        <v>Yield %</v>
      </c>
      <c r="C46" s="82" t="s">
        <v>758</v>
      </c>
      <c r="D46" s="83" t="s">
        <v>737</v>
      </c>
      <c r="E46" s="84" t="s">
        <v>893</v>
      </c>
    </row>
    <row r="47" spans="1:5" ht="12.75" customHeight="1">
      <c r="A47" s="35"/>
      <c r="B47" s="35"/>
      <c r="C47" s="85"/>
      <c r="D47" s="86"/>
      <c r="E47" s="35"/>
    </row>
    <row r="48" spans="1:5" ht="12.75" customHeight="1">
      <c r="A48" s="81" t="s">
        <v>51</v>
      </c>
      <c r="B48" s="81" t="str">
        <f>Labels!B28</f>
        <v>Project Name</v>
      </c>
      <c r="C48" s="82"/>
      <c r="D48" s="83"/>
      <c r="E48" s="84"/>
    </row>
    <row r="49" spans="1:5" ht="12.75" customHeight="1">
      <c r="A49" s="35"/>
      <c r="B49" s="35"/>
      <c r="C49" s="85"/>
      <c r="D49" s="86"/>
      <c r="E49" s="35"/>
    </row>
    <row r="50" spans="1:5" ht="12.75" customHeight="1">
      <c r="A50" s="81" t="s">
        <v>57</v>
      </c>
      <c r="B50" s="81" t="str">
        <f>Labels!B29</f>
        <v>Scenario (1, 2 or 3)</v>
      </c>
      <c r="C50" s="82"/>
      <c r="D50" s="83"/>
      <c r="E50" s="84"/>
    </row>
    <row r="51" spans="1:5" ht="12.75" customHeight="1">
      <c r="A51" s="35"/>
      <c r="B51" s="35"/>
      <c r="C51" s="85"/>
      <c r="D51" s="86"/>
      <c r="E51" s="35"/>
    </row>
    <row r="52" spans="1:5" ht="12.75" customHeight="1">
      <c r="A52" s="81" t="s">
        <v>454</v>
      </c>
      <c r="B52" s="81" t="str">
        <f>Labels!B30</f>
        <v>Scrap Cost</v>
      </c>
      <c r="C52" s="82" t="s">
        <v>61</v>
      </c>
      <c r="D52" s="83" t="s">
        <v>737</v>
      </c>
      <c r="E52" s="84" t="s">
        <v>906</v>
      </c>
    </row>
    <row r="53" spans="1:5" ht="12.75" customHeight="1">
      <c r="A53" s="35"/>
      <c r="B53" s="35"/>
      <c r="C53" s="85"/>
      <c r="D53" s="86"/>
      <c r="E53" s="35"/>
    </row>
    <row r="54" spans="1:5" ht="12.75" customHeight="1">
      <c r="A54" s="81" t="s">
        <v>740</v>
      </c>
      <c r="B54" s="81" t="str">
        <f>Labels!B31</f>
        <v>Scrap Cost/Unit</v>
      </c>
      <c r="C54" s="82" t="s">
        <v>61</v>
      </c>
      <c r="D54" s="83" t="s">
        <v>161</v>
      </c>
      <c r="E54" s="84" t="s">
        <v>577</v>
      </c>
    </row>
    <row r="55" spans="1:5" ht="12.75" customHeight="1">
      <c r="A55" s="35"/>
      <c r="B55" s="35"/>
      <c r="C55" s="85"/>
      <c r="D55" s="86"/>
      <c r="E55" s="35"/>
    </row>
    <row r="56" spans="1:5" ht="12.75" customHeight="1">
      <c r="A56" s="81" t="s">
        <v>771</v>
      </c>
      <c r="B56" s="81" t="str">
        <f>Labels!B32</f>
        <v>Scrap Net Cost</v>
      </c>
      <c r="C56" s="82" t="s">
        <v>623</v>
      </c>
      <c r="D56" s="83" t="s">
        <v>737</v>
      </c>
      <c r="E56" s="84" t="s">
        <v>609</v>
      </c>
    </row>
    <row r="57" spans="1:5" ht="12.75" customHeight="1">
      <c r="A57" s="35"/>
      <c r="B57" s="35"/>
      <c r="C57" s="85"/>
      <c r="D57" s="86"/>
      <c r="E57" s="35"/>
    </row>
    <row r="58" spans="1:5" ht="12.75" customHeight="1">
      <c r="A58" s="81" t="s">
        <v>840</v>
      </c>
      <c r="B58" s="81" t="str">
        <f>Labels!B33</f>
        <v>Scrap Net Cost/Unit</v>
      </c>
      <c r="C58" s="82" t="s">
        <v>623</v>
      </c>
      <c r="D58" s="83" t="s">
        <v>737</v>
      </c>
      <c r="E58" s="84" t="s">
        <v>9</v>
      </c>
    </row>
    <row r="59" spans="1:5" ht="12.75" customHeight="1">
      <c r="A59" s="35"/>
      <c r="B59" s="35"/>
      <c r="C59" s="85"/>
      <c r="D59" s="86"/>
      <c r="E59" s="35"/>
    </row>
    <row r="60" spans="1:5" ht="12.75" customHeight="1">
      <c r="A60" s="81" t="s">
        <v>16</v>
      </c>
      <c r="B60" s="81" t="str">
        <f>Labels!B34</f>
        <v>Scrap %</v>
      </c>
      <c r="C60" s="82" t="s">
        <v>758</v>
      </c>
      <c r="D60" s="83" t="s">
        <v>737</v>
      </c>
      <c r="E60" s="84" t="s">
        <v>1038</v>
      </c>
    </row>
    <row r="61" spans="1:5" ht="12.75" customHeight="1">
      <c r="A61" s="35"/>
      <c r="B61" s="35"/>
      <c r="C61" s="85"/>
      <c r="D61" s="86"/>
      <c r="E61" s="35"/>
    </row>
    <row r="62" spans="1:5" ht="12.75" customHeight="1">
      <c r="A62" s="81" t="s">
        <v>383</v>
      </c>
      <c r="B62" s="81" t="str">
        <f>Labels!B35</f>
        <v>Scrap Salvage Value</v>
      </c>
      <c r="C62" s="82" t="s">
        <v>623</v>
      </c>
      <c r="D62" s="83" t="s">
        <v>737</v>
      </c>
      <c r="E62" s="84" t="s">
        <v>509</v>
      </c>
    </row>
    <row r="63" spans="1:5" ht="12.75" customHeight="1">
      <c r="A63" s="35"/>
      <c r="B63" s="35"/>
      <c r="C63" s="85"/>
      <c r="D63" s="86"/>
      <c r="E63" s="35"/>
    </row>
    <row r="64" spans="1:5" ht="12.75" customHeight="1">
      <c r="A64" s="81" t="s">
        <v>637</v>
      </c>
      <c r="B64" s="81" t="str">
        <f>Labels!B36</f>
        <v>Scrap Salvage $/Unit</v>
      </c>
      <c r="C64" s="82" t="s">
        <v>623</v>
      </c>
      <c r="D64" s="83" t="s">
        <v>737</v>
      </c>
      <c r="E64" s="84" t="s">
        <v>984</v>
      </c>
    </row>
    <row r="65" spans="1:5" ht="12.75" customHeight="1">
      <c r="A65" s="81"/>
      <c r="B65" s="81"/>
      <c r="C65" s="82"/>
      <c r="D65" s="83" t="s">
        <v>161</v>
      </c>
      <c r="E65" s="84" t="s">
        <v>854</v>
      </c>
    </row>
    <row r="66" spans="1:5" ht="12.75" customHeight="1">
      <c r="A66" s="35"/>
      <c r="B66" s="35"/>
      <c r="C66" s="85"/>
      <c r="D66" s="86"/>
      <c r="E66" s="35"/>
    </row>
    <row r="67" spans="1:5" ht="12.75" customHeight="1">
      <c r="A67" s="81" t="s">
        <v>1055</v>
      </c>
      <c r="B67" s="81" t="str">
        <f>Labels!B37</f>
        <v>Capacity/Station</v>
      </c>
      <c r="C67" s="82" t="s">
        <v>623</v>
      </c>
      <c r="D67" s="83" t="s">
        <v>737</v>
      </c>
      <c r="E67" s="84" t="s">
        <v>270</v>
      </c>
    </row>
    <row r="68" spans="1:5" ht="12.75" customHeight="1">
      <c r="A68" s="35"/>
      <c r="B68" s="35"/>
      <c r="C68" s="85"/>
      <c r="D68" s="86"/>
      <c r="E68" s="35"/>
    </row>
    <row r="69" spans="1:5" ht="12.75" customHeight="1">
      <c r="A69" s="81" t="s">
        <v>1049</v>
      </c>
      <c r="B69" s="81" t="str">
        <f>Labels!B38</f>
        <v>Processing Stations</v>
      </c>
      <c r="C69" s="82" t="s">
        <v>623</v>
      </c>
      <c r="D69" s="83" t="s">
        <v>737</v>
      </c>
      <c r="E69" s="84" t="s">
        <v>893</v>
      </c>
    </row>
    <row r="70" spans="1:5" ht="12.75" customHeight="1">
      <c r="A70" s="35"/>
      <c r="B70" s="35"/>
      <c r="C70" s="85"/>
      <c r="D70" s="86"/>
      <c r="E70" s="35"/>
    </row>
    <row r="71" spans="1:5" ht="12.75" customHeight="1">
      <c r="A71" s="81" t="s">
        <v>669</v>
      </c>
      <c r="B71" s="81" t="str">
        <f>Labels!B39</f>
        <v>Transition %</v>
      </c>
      <c r="C71" s="82" t="s">
        <v>980</v>
      </c>
      <c r="D71" s="83" t="s">
        <v>737</v>
      </c>
      <c r="E71" s="84" t="s">
        <v>596</v>
      </c>
    </row>
    <row r="72" spans="1:5" ht="12.75" customHeight="1">
      <c r="A72" s="81"/>
      <c r="B72" s="81"/>
      <c r="C72" s="82"/>
      <c r="D72" s="83" t="s">
        <v>161</v>
      </c>
      <c r="E72" s="84" t="s">
        <v>746</v>
      </c>
    </row>
    <row r="73" spans="1:5" ht="12.75" customHeight="1">
      <c r="A73" s="35"/>
      <c r="B73" s="35"/>
      <c r="C73" s="85"/>
      <c r="D73" s="86"/>
      <c r="E73" s="35"/>
    </row>
    <row r="74" spans="1:5" ht="12.75" customHeight="1">
      <c r="A74" s="81" t="s">
        <v>78</v>
      </c>
      <c r="B74" s="81" t="str">
        <f>Labels!B40</f>
        <v>Transition %</v>
      </c>
      <c r="C74" s="82" t="s">
        <v>980</v>
      </c>
      <c r="D74" s="83" t="s">
        <v>161</v>
      </c>
      <c r="E74" s="84" t="s">
        <v>746</v>
      </c>
    </row>
    <row r="75" spans="1:5" ht="12.75" customHeight="1">
      <c r="A75" s="35"/>
      <c r="B75" s="35"/>
      <c r="C75" s="85"/>
      <c r="D75" s="86"/>
      <c r="E75" s="35"/>
    </row>
    <row r="76" spans="1:5" ht="12.75" customHeight="1">
      <c r="A76" s="81" t="s">
        <v>224</v>
      </c>
      <c r="B76" s="81" t="str">
        <f>Labels!B41</f>
        <v>Units Available In</v>
      </c>
      <c r="C76" s="82" t="s">
        <v>623</v>
      </c>
      <c r="D76" s="83" t="s">
        <v>737</v>
      </c>
      <c r="E76" s="84" t="s">
        <v>387</v>
      </c>
    </row>
    <row r="77" spans="1:5" ht="12.75" customHeight="1">
      <c r="A77" s="35"/>
      <c r="B77" s="35"/>
      <c r="C77" s="85"/>
      <c r="D77" s="86"/>
      <c r="E77" s="35"/>
    </row>
    <row r="78" spans="1:5" ht="12.75" customHeight="1">
      <c r="A78" s="81" t="s">
        <v>940</v>
      </c>
      <c r="B78" s="81" t="str">
        <f>Labels!B42</f>
        <v>Units Buffer Stock</v>
      </c>
      <c r="C78" s="82" t="s">
        <v>623</v>
      </c>
      <c r="D78" s="83" t="s">
        <v>737</v>
      </c>
      <c r="E78" s="84" t="s">
        <v>782</v>
      </c>
    </row>
    <row r="79" spans="1:5" ht="12.75" customHeight="1">
      <c r="A79" s="35"/>
      <c r="B79" s="35"/>
      <c r="C79" s="85"/>
      <c r="D79" s="86"/>
      <c r="E79" s="35"/>
    </row>
    <row r="80" spans="1:5" ht="12.75" customHeight="1">
      <c r="A80" s="81" t="s">
        <v>140</v>
      </c>
      <c r="B80" s="81" t="str">
        <f>Labels!B43</f>
        <v>Units Capacity</v>
      </c>
      <c r="C80" s="82" t="s">
        <v>623</v>
      </c>
      <c r="D80" s="83" t="s">
        <v>737</v>
      </c>
      <c r="E80" s="84" t="s">
        <v>6</v>
      </c>
    </row>
    <row r="81" spans="1:5" ht="12.75" customHeight="1">
      <c r="A81" s="35"/>
      <c r="B81" s="35"/>
      <c r="C81" s="85"/>
      <c r="D81" s="86"/>
      <c r="E81" s="35"/>
    </row>
    <row r="82" spans="1:5" ht="12.75" customHeight="1">
      <c r="A82" s="81" t="s">
        <v>755</v>
      </c>
      <c r="B82" s="81" t="str">
        <f>Labels!B44</f>
        <v>Units In</v>
      </c>
      <c r="C82" s="82" t="s">
        <v>623</v>
      </c>
      <c r="D82" s="83" t="s">
        <v>737</v>
      </c>
      <c r="E82" s="84" t="s">
        <v>1040</v>
      </c>
    </row>
    <row r="83" spans="1:5" ht="12.75" customHeight="1">
      <c r="A83" s="35"/>
      <c r="B83" s="35"/>
      <c r="C83" s="85"/>
      <c r="D83" s="86"/>
      <c r="E83" s="35"/>
    </row>
    <row r="84" spans="1:5" ht="12.75" customHeight="1">
      <c r="A84" s="81" t="s">
        <v>590</v>
      </c>
      <c r="B84" s="81" t="str">
        <f>Labels!B45</f>
        <v>Units Out</v>
      </c>
      <c r="C84" s="82" t="s">
        <v>623</v>
      </c>
      <c r="D84" s="83" t="s">
        <v>737</v>
      </c>
      <c r="E84" s="84" t="s">
        <v>147</v>
      </c>
    </row>
    <row r="85" spans="1:5" ht="12.75" customHeight="1">
      <c r="A85" s="35"/>
      <c r="B85" s="35"/>
      <c r="C85" s="85"/>
      <c r="D85" s="86"/>
      <c r="E85" s="35"/>
    </row>
    <row r="86" spans="1:5" ht="12.75" customHeight="1">
      <c r="A86" s="81" t="s">
        <v>181</v>
      </c>
      <c r="B86" s="81" t="str">
        <f>Labels!B46</f>
        <v>Units Out</v>
      </c>
      <c r="C86" s="82" t="s">
        <v>623</v>
      </c>
      <c r="D86" s="83" t="s">
        <v>737</v>
      </c>
      <c r="E86" s="84" t="s">
        <v>147</v>
      </c>
    </row>
    <row r="87" spans="1:5" ht="12.75" customHeight="1">
      <c r="A87" s="35"/>
      <c r="B87" s="35"/>
      <c r="C87" s="85"/>
      <c r="D87" s="86"/>
      <c r="E87" s="35"/>
    </row>
    <row r="88" spans="1:5" ht="12.75" customHeight="1">
      <c r="A88" s="81" t="s">
        <v>280</v>
      </c>
      <c r="B88" s="81" t="str">
        <f>Labels!B47</f>
        <v>Purch'd Units In</v>
      </c>
      <c r="C88" s="82" t="s">
        <v>623</v>
      </c>
      <c r="D88" s="83" t="s">
        <v>737</v>
      </c>
      <c r="E88" s="84" t="s">
        <v>984</v>
      </c>
    </row>
    <row r="89" spans="1:5" ht="12.75" customHeight="1">
      <c r="A89" s="35"/>
      <c r="B89" s="35"/>
      <c r="C89" s="85"/>
      <c r="D89" s="86"/>
      <c r="E89" s="35"/>
    </row>
    <row r="90" spans="1:5" ht="12.75" customHeight="1">
      <c r="A90" s="81" t="s">
        <v>240</v>
      </c>
      <c r="B90" s="81" t="str">
        <f>Labels!B48</f>
        <v>Units Scrap</v>
      </c>
      <c r="C90" s="82" t="s">
        <v>623</v>
      </c>
      <c r="D90" s="83" t="s">
        <v>737</v>
      </c>
      <c r="E90" s="84" t="s">
        <v>879</v>
      </c>
    </row>
    <row r="91" spans="1:5" ht="12.75" customHeight="1">
      <c r="A91" s="35"/>
      <c r="B91" s="35"/>
      <c r="C91" s="85"/>
      <c r="D91" s="86"/>
      <c r="E91" s="35"/>
    </row>
    <row r="92" spans="1:5" ht="12.75" customHeight="1">
      <c r="A92" s="81" t="s">
        <v>225</v>
      </c>
      <c r="B92" s="81" t="str">
        <f>Labels!B49</f>
        <v>WIP Available In</v>
      </c>
      <c r="C92" s="82" t="s">
        <v>61</v>
      </c>
      <c r="D92" s="83" t="s">
        <v>737</v>
      </c>
      <c r="E92" s="84" t="s">
        <v>1046</v>
      </c>
    </row>
    <row r="93" spans="1:5" ht="12.75" customHeight="1">
      <c r="A93" s="35"/>
      <c r="B93" s="35"/>
      <c r="C93" s="85"/>
      <c r="D93" s="86"/>
      <c r="E93" s="35"/>
    </row>
    <row r="94" spans="1:5" ht="12.75" customHeight="1">
      <c r="A94" s="81" t="s">
        <v>695</v>
      </c>
      <c r="B94" s="81" t="str">
        <f>Labels!B50</f>
        <v>WIP_Buffer Stock</v>
      </c>
      <c r="C94" s="82" t="s">
        <v>623</v>
      </c>
      <c r="D94" s="83" t="s">
        <v>737</v>
      </c>
      <c r="E94" s="84" t="s">
        <v>698</v>
      </c>
    </row>
    <row r="95" spans="1:5" ht="12.75" customHeight="1">
      <c r="A95" s="35"/>
      <c r="B95" s="35"/>
      <c r="C95" s="85"/>
      <c r="D95" s="86"/>
      <c r="E95" s="35"/>
    </row>
    <row r="96" spans="1:5" ht="12.75" customHeight="1">
      <c r="A96" s="81" t="s">
        <v>206</v>
      </c>
      <c r="B96" s="81" t="str">
        <f>Labels!B51</f>
        <v>WIP In</v>
      </c>
      <c r="C96" s="82" t="s">
        <v>61</v>
      </c>
      <c r="D96" s="83" t="s">
        <v>737</v>
      </c>
      <c r="E96" s="84" t="s">
        <v>890</v>
      </c>
    </row>
    <row r="97" spans="1:5" ht="12.75" customHeight="1">
      <c r="A97" s="35"/>
      <c r="B97" s="35"/>
      <c r="C97" s="85"/>
      <c r="D97" s="86"/>
      <c r="E97" s="35"/>
    </row>
    <row r="98" spans="1:5" ht="12.75" customHeight="1">
      <c r="A98" s="81" t="s">
        <v>338</v>
      </c>
      <c r="B98" s="81" t="str">
        <f>Labels!B52</f>
        <v>WIP Out</v>
      </c>
      <c r="C98" s="82" t="s">
        <v>61</v>
      </c>
      <c r="D98" s="83" t="s">
        <v>737</v>
      </c>
      <c r="E98" s="84" t="s">
        <v>403</v>
      </c>
    </row>
    <row r="99" spans="1:5" ht="12.75" customHeight="1">
      <c r="A99" s="35"/>
      <c r="B99" s="35"/>
      <c r="C99" s="85"/>
      <c r="D99" s="86"/>
      <c r="E99" s="35"/>
    </row>
    <row r="100" spans="1:5" ht="12.75" customHeight="1">
      <c r="A100" s="81" t="s">
        <v>704</v>
      </c>
      <c r="B100" s="81" t="str">
        <f>Labels!B53</f>
        <v>WIP/Unit In</v>
      </c>
      <c r="C100" s="82" t="s">
        <v>61</v>
      </c>
      <c r="D100" s="83" t="s">
        <v>161</v>
      </c>
      <c r="E100" s="84" t="s">
        <v>798</v>
      </c>
    </row>
    <row r="101" spans="1:5" ht="12.75" customHeight="1">
      <c r="A101" s="35"/>
      <c r="B101" s="35"/>
      <c r="C101" s="85"/>
      <c r="D101" s="86"/>
      <c r="E101" s="35"/>
    </row>
    <row r="102" spans="1:5" ht="12.75" customHeight="1">
      <c r="A102" s="81" t="s">
        <v>720</v>
      </c>
      <c r="B102" s="81" t="str">
        <f>Labels!B54</f>
        <v>WIP/Unit Out</v>
      </c>
      <c r="C102" s="82" t="s">
        <v>61</v>
      </c>
      <c r="D102" s="83" t="s">
        <v>161</v>
      </c>
      <c r="E102" s="84" t="s">
        <v>1004</v>
      </c>
    </row>
  </sheetData>
  <mergeCells count="5">
    <mergeCell ref="A1:E1"/>
    <mergeCell ref="A2:E2"/>
    <mergeCell ref="A3:E3"/>
    <mergeCell ref="A4:E4"/>
    <mergeCell ref="A5:E5"/>
  </mergeCells>
  <pageMargins left="0.75" right="0.75" top="1" bottom="1" header="0.5" footer="0.5"/>
  <pageSetup paperSize="9" orientation="landscape" horizontalDpi="0" verticalDpi="0" copies="0"/>
  <headerFooter alignWithMargins="0"/>
  <legacyDrawing r:id="rId1"/>
</worksheet>
</file>

<file path=xl/worksheets/sheet11.xml><?xml version="1.0" encoding="utf-8"?>
<worksheet xmlns="http://schemas.openxmlformats.org/spreadsheetml/2006/main" xmlns:r="http://schemas.openxmlformats.org/officeDocument/2006/relationships">
  <sheetPr>
    <outlinePr summaryBelow="0" summaryRight="0"/>
  </sheetPr>
  <dimension ref="A1:Q12"/>
  <sheetViews>
    <sheetView workbookViewId="0"/>
  </sheetViews>
  <sheetFormatPr defaultRowHeight="12.75" customHeight="1"/>
  <cols>
    <col min="1" max="1" width="9.2851562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s>
  <sheetData>
    <row r="1" spans="1:17" ht="12.75" customHeight="1">
      <c r="A1" s="146" t="str">
        <f>Inputs!B10</f>
        <v>Test Project</v>
      </c>
      <c r="B1" s="146"/>
      <c r="C1" s="146"/>
      <c r="D1" s="146"/>
      <c r="E1" s="146"/>
    </row>
    <row r="2" spans="1:17" ht="12.75" customHeight="1">
      <c r="A2" s="146" t="str">
        <f>Inputs!B8</f>
        <v>ABC, Inc.</v>
      </c>
      <c r="B2" s="146"/>
      <c r="C2" s="146"/>
      <c r="D2" s="146"/>
      <c r="E2" s="146"/>
    </row>
    <row r="3" spans="1:17" ht="12.75" customHeight="1">
      <c r="A3" s="146" t="str">
        <f>"Scenario "&amp;Inputs!B12</f>
        <v>Scenario 1</v>
      </c>
      <c r="B3" s="146"/>
      <c r="C3" s="146"/>
      <c r="D3" s="146"/>
      <c r="E3" s="146"/>
    </row>
    <row r="4" spans="1:17" ht="12.75" customHeight="1">
      <c r="A4" s="146" t="str">
        <f>"Plot Support"</f>
        <v>Plot Support</v>
      </c>
      <c r="B4" s="146"/>
      <c r="C4" s="146"/>
      <c r="D4" s="146"/>
      <c r="E4" s="146"/>
    </row>
    <row r="5" spans="1:17" ht="12.75" customHeight="1">
      <c r="A5" s="146" t="str">
        <f>""</f>
        <v/>
      </c>
      <c r="B5" s="146"/>
      <c r="C5" s="146"/>
      <c r="D5" s="146"/>
      <c r="E5" s="146"/>
    </row>
    <row r="6" spans="1:17" ht="12.75" customHeight="1">
      <c r="A6" s="146" t="str">
        <f>"This sheet supports plots and should be ignored."</f>
        <v>This sheet supports plots and should be ignored.</v>
      </c>
      <c r="B6" s="146"/>
      <c r="C6" s="146"/>
      <c r="D6" s="146"/>
      <c r="E6" s="146"/>
    </row>
    <row r="7" spans="1:17" ht="12.75" customHeight="1">
      <c r="B7" s="11" t="str">
        <f>ZZZ__FnCalls!F7</f>
        <v>Jan 2011</v>
      </c>
      <c r="C7" s="12" t="str">
        <f>ZZZ__FnCalls!F8</f>
        <v>Feb 2011</v>
      </c>
      <c r="D7" s="12" t="str">
        <f>ZZZ__FnCalls!F9</f>
        <v>Mar 2011</v>
      </c>
      <c r="E7" s="13" t="str">
        <f>ZZZ__FnCalls!G7</f>
        <v>Q1 2011</v>
      </c>
      <c r="F7" s="12" t="str">
        <f>ZZZ__FnCalls!F10</f>
        <v>Apr 2011</v>
      </c>
      <c r="G7" s="12" t="str">
        <f>ZZZ__FnCalls!F11</f>
        <v>May 2011</v>
      </c>
      <c r="H7" s="12" t="str">
        <f>ZZZ__FnCalls!F12</f>
        <v>Jun 2011</v>
      </c>
      <c r="I7" s="13" t="str">
        <f>ZZZ__FnCalls!G10</f>
        <v>Q2 2011</v>
      </c>
      <c r="J7" s="12" t="str">
        <f>ZZZ__FnCalls!F13</f>
        <v>Jul 2011</v>
      </c>
      <c r="K7" s="12" t="str">
        <f>ZZZ__FnCalls!F14</f>
        <v>Aug 2011</v>
      </c>
      <c r="L7" s="12" t="str">
        <f>ZZZ__FnCalls!F15</f>
        <v>Sep 2011</v>
      </c>
      <c r="M7" s="13" t="str">
        <f>ZZZ__FnCalls!G13</f>
        <v>Q3 2011</v>
      </c>
      <c r="N7" s="12" t="str">
        <f>ZZZ__FnCalls!F16</f>
        <v>Oct 2011</v>
      </c>
      <c r="O7" s="12" t="str">
        <f>ZZZ__FnCalls!F17</f>
        <v>Nov 2011</v>
      </c>
      <c r="P7" s="12" t="str">
        <f>ZZZ__FnCalls!F18</f>
        <v>Dec 2011</v>
      </c>
      <c r="Q7" s="13" t="str">
        <f>ZZZ__FnCalls!G16</f>
        <v>Q4 2011</v>
      </c>
    </row>
    <row r="8" spans="1:17" ht="12.75" customHeight="1">
      <c r="A8" s="4" t="str">
        <f>Labels!B46</f>
        <v>Units Out</v>
      </c>
      <c r="B8" s="24"/>
      <c r="C8" s="24"/>
      <c r="D8" s="24"/>
      <c r="E8" s="25"/>
      <c r="F8" s="24"/>
      <c r="G8" s="24"/>
      <c r="H8" s="24"/>
      <c r="I8" s="25"/>
      <c r="J8" s="24"/>
      <c r="K8" s="24"/>
      <c r="L8" s="24"/>
      <c r="M8" s="25"/>
      <c r="N8" s="24"/>
      <c r="O8" s="24"/>
      <c r="P8" s="24"/>
      <c r="Q8" s="25"/>
    </row>
    <row r="9" spans="1:17" ht="12.75" customHeight="1">
      <c r="A9" s="16" t="str">
        <f>"   "&amp;Labels!B64</f>
        <v xml:space="preserve">   Stage 1</v>
      </c>
      <c r="B9" s="59">
        <f>('(Other Computations)'!B8*Transitions!B21+'(Other Computations)'!C8*Transitions!B22+'(Other Computations)'!D8*Transitions!B23)*Units!B33</f>
        <v>0</v>
      </c>
      <c r="C9" s="59">
        <f>('(Other Computations)'!B8*Transitions!C21+'(Other Computations)'!C8*Transitions!C22+'(Other Computations)'!D8*Transitions!C23)*Units!C33</f>
        <v>0</v>
      </c>
      <c r="D9" s="59">
        <f>('(Other Computations)'!B8*Transitions!D21+'(Other Computations)'!C8*Transitions!D22+'(Other Computations)'!D8*Transitions!D23)*Units!D33</f>
        <v>0</v>
      </c>
      <c r="E9" s="27">
        <f>D9</f>
        <v>0</v>
      </c>
      <c r="F9" s="59">
        <f>('(Other Computations)'!B8*Transitions!F21+'(Other Computations)'!C8*Transitions!F22+'(Other Computations)'!D8*Transitions!F23)*Units!F33</f>
        <v>0</v>
      </c>
      <c r="G9" s="59">
        <f>('(Other Computations)'!B8*Transitions!G21+'(Other Computations)'!C8*Transitions!G22+'(Other Computations)'!D8*Transitions!G23)*Units!G33</f>
        <v>0</v>
      </c>
      <c r="H9" s="59">
        <f>('(Other Computations)'!B8*Transitions!H21+'(Other Computations)'!C8*Transitions!H22+'(Other Computations)'!D8*Transitions!H23)*Units!H33</f>
        <v>0</v>
      </c>
      <c r="I9" s="27">
        <f>H9</f>
        <v>0</v>
      </c>
      <c r="J9" s="59">
        <f>('(Other Computations)'!B8*Transitions!J21+'(Other Computations)'!C8*Transitions!J22+'(Other Computations)'!D8*Transitions!J23)*Units!J33</f>
        <v>0</v>
      </c>
      <c r="K9" s="59">
        <f>('(Other Computations)'!B8*Transitions!K21+'(Other Computations)'!C8*Transitions!K22+'(Other Computations)'!D8*Transitions!K23)*Units!K33</f>
        <v>0</v>
      </c>
      <c r="L9" s="59">
        <f>('(Other Computations)'!B8*Transitions!L21+'(Other Computations)'!C8*Transitions!L22+'(Other Computations)'!D8*Transitions!L23)*Units!L33</f>
        <v>0</v>
      </c>
      <c r="M9" s="27">
        <f>L9</f>
        <v>0</v>
      </c>
      <c r="N9" s="59">
        <f>('(Other Computations)'!B8*Transitions!N21+'(Other Computations)'!C8*Transitions!N22+'(Other Computations)'!D8*Transitions!N23)*Units!N33</f>
        <v>0</v>
      </c>
      <c r="O9" s="59">
        <f>('(Other Computations)'!B8*Transitions!O21+'(Other Computations)'!C8*Transitions!O22+'(Other Computations)'!D8*Transitions!O23)*Units!O33</f>
        <v>0</v>
      </c>
      <c r="P9" s="59">
        <f>('(Other Computations)'!B8*Transitions!P21+'(Other Computations)'!C8*Transitions!P22+'(Other Computations)'!D8*Transitions!P23)*Units!P33</f>
        <v>0</v>
      </c>
      <c r="Q9" s="27">
        <f>P9</f>
        <v>0</v>
      </c>
    </row>
    <row r="10" spans="1:17" ht="12.75" customHeight="1">
      <c r="A10" s="16" t="str">
        <f>"   "&amp;Labels!B65</f>
        <v xml:space="preserve">   Stage 2</v>
      </c>
      <c r="B10" s="59">
        <f>('(Other Computations)'!B9*Transitions!B21+'(Other Computations)'!C9*Transitions!B22+'(Other Computations)'!D9*Transitions!B23)*Units!B34</f>
        <v>0</v>
      </c>
      <c r="C10" s="59">
        <f>('(Other Computations)'!B9*Transitions!C21+'(Other Computations)'!C9*Transitions!C22+'(Other Computations)'!D9*Transitions!C23)*Units!C34</f>
        <v>0</v>
      </c>
      <c r="D10" s="59">
        <f>('(Other Computations)'!B9*Transitions!D21+'(Other Computations)'!C9*Transitions!D22+'(Other Computations)'!D9*Transitions!D23)*Units!D34</f>
        <v>0</v>
      </c>
      <c r="E10" s="27">
        <f>D10</f>
        <v>0</v>
      </c>
      <c r="F10" s="59">
        <f>('(Other Computations)'!B9*Transitions!F21+'(Other Computations)'!C9*Transitions!F22+'(Other Computations)'!D9*Transitions!F23)*Units!F34</f>
        <v>0</v>
      </c>
      <c r="G10" s="59">
        <f>('(Other Computations)'!B9*Transitions!G21+'(Other Computations)'!C9*Transitions!G22+'(Other Computations)'!D9*Transitions!G23)*Units!G34</f>
        <v>0</v>
      </c>
      <c r="H10" s="59">
        <f>('(Other Computations)'!B9*Transitions!H21+'(Other Computations)'!C9*Transitions!H22+'(Other Computations)'!D9*Transitions!H23)*Units!H34</f>
        <v>0</v>
      </c>
      <c r="I10" s="27">
        <f>H10</f>
        <v>0</v>
      </c>
      <c r="J10" s="59">
        <f>('(Other Computations)'!B9*Transitions!J21+'(Other Computations)'!C9*Transitions!J22+'(Other Computations)'!D9*Transitions!J23)*Units!J34</f>
        <v>0</v>
      </c>
      <c r="K10" s="59">
        <f>('(Other Computations)'!B9*Transitions!K21+'(Other Computations)'!C9*Transitions!K22+'(Other Computations)'!D9*Transitions!K23)*Units!K34</f>
        <v>0</v>
      </c>
      <c r="L10" s="59">
        <f>('(Other Computations)'!B9*Transitions!L21+'(Other Computations)'!C9*Transitions!L22+'(Other Computations)'!D9*Transitions!L23)*Units!L34</f>
        <v>0</v>
      </c>
      <c r="M10" s="27">
        <f>L10</f>
        <v>0</v>
      </c>
      <c r="N10" s="59">
        <f>('(Other Computations)'!B9*Transitions!N21+'(Other Computations)'!C9*Transitions!N22+'(Other Computations)'!D9*Transitions!N23)*Units!N34</f>
        <v>0</v>
      </c>
      <c r="O10" s="59">
        <f>('(Other Computations)'!B9*Transitions!O21+'(Other Computations)'!C9*Transitions!O22+'(Other Computations)'!D9*Transitions!O23)*Units!O34</f>
        <v>0</v>
      </c>
      <c r="P10" s="59">
        <f>('(Other Computations)'!B9*Transitions!P21+'(Other Computations)'!C9*Transitions!P22+'(Other Computations)'!D9*Transitions!P23)*Units!P34</f>
        <v>0</v>
      </c>
      <c r="Q10" s="27">
        <f>P10</f>
        <v>0</v>
      </c>
    </row>
    <row r="11" spans="1:17" ht="12.75" customHeight="1">
      <c r="A11" s="16" t="str">
        <f>"   "&amp;Labels!B66</f>
        <v xml:space="preserve">   Stage 3</v>
      </c>
      <c r="B11" s="59">
        <f>('(Other Computations)'!B10*Transitions!B21+'(Other Computations)'!C10*Transitions!B22+'(Other Computations)'!D10*Transitions!B23)*Units!B35</f>
        <v>0</v>
      </c>
      <c r="C11" s="59">
        <f>('(Other Computations)'!B10*Transitions!C21+'(Other Computations)'!C10*Transitions!C22+'(Other Computations)'!D10*Transitions!C23)*Units!C35</f>
        <v>0</v>
      </c>
      <c r="D11" s="59">
        <f>('(Other Computations)'!B10*Transitions!D21+'(Other Computations)'!C10*Transitions!D22+'(Other Computations)'!D10*Transitions!D23)*Units!D35</f>
        <v>0</v>
      </c>
      <c r="E11" s="27">
        <f>D11</f>
        <v>0</v>
      </c>
      <c r="F11" s="59">
        <f>('(Other Computations)'!B10*Transitions!F21+'(Other Computations)'!C10*Transitions!F22+'(Other Computations)'!D10*Transitions!F23)*Units!F35</f>
        <v>0</v>
      </c>
      <c r="G11" s="59">
        <f>('(Other Computations)'!B10*Transitions!G21+'(Other Computations)'!C10*Transitions!G22+'(Other Computations)'!D10*Transitions!G23)*Units!G35</f>
        <v>0</v>
      </c>
      <c r="H11" s="59">
        <f>('(Other Computations)'!B10*Transitions!H21+'(Other Computations)'!C10*Transitions!H22+'(Other Computations)'!D10*Transitions!H23)*Units!H35</f>
        <v>0</v>
      </c>
      <c r="I11" s="27">
        <f>H11</f>
        <v>0</v>
      </c>
      <c r="J11" s="59">
        <f>('(Other Computations)'!B10*Transitions!J21+'(Other Computations)'!C10*Transitions!J22+'(Other Computations)'!D10*Transitions!J23)*Units!J35</f>
        <v>0</v>
      </c>
      <c r="K11" s="59">
        <f>('(Other Computations)'!B10*Transitions!K21+'(Other Computations)'!C10*Transitions!K22+'(Other Computations)'!D10*Transitions!K23)*Units!K35</f>
        <v>0</v>
      </c>
      <c r="L11" s="59">
        <f>('(Other Computations)'!B10*Transitions!L21+'(Other Computations)'!C10*Transitions!L22+'(Other Computations)'!D10*Transitions!L23)*Units!L35</f>
        <v>0</v>
      </c>
      <c r="M11" s="27">
        <f>L11</f>
        <v>0</v>
      </c>
      <c r="N11" s="59">
        <f>('(Other Computations)'!B10*Transitions!N21+'(Other Computations)'!C10*Transitions!N22+'(Other Computations)'!D10*Transitions!N23)*Units!N35</f>
        <v>0</v>
      </c>
      <c r="O11" s="59">
        <f>('(Other Computations)'!B10*Transitions!O21+'(Other Computations)'!C10*Transitions!O22+'(Other Computations)'!D10*Transitions!O23)*Units!O35</f>
        <v>0</v>
      </c>
      <c r="P11" s="59">
        <f>('(Other Computations)'!B10*Transitions!P21+'(Other Computations)'!C10*Transitions!P22+'(Other Computations)'!D10*Transitions!P23)*Units!P35</f>
        <v>0</v>
      </c>
      <c r="Q11" s="27">
        <f>P11</f>
        <v>0</v>
      </c>
    </row>
    <row r="12" spans="1:17" ht="12.75" customHeight="1">
      <c r="A12" s="9" t="str">
        <f>"   "&amp;Labels!C63</f>
        <v xml:space="preserve">   Total</v>
      </c>
      <c r="B12" s="28">
        <f>SUM(B9:B11)</f>
        <v>0</v>
      </c>
      <c r="C12" s="28">
        <f>SUM(C9:C11)</f>
        <v>0</v>
      </c>
      <c r="D12" s="28">
        <f>SUM(D9:D11)</f>
        <v>0</v>
      </c>
      <c r="E12" s="29">
        <f>D12</f>
        <v>0</v>
      </c>
      <c r="F12" s="28">
        <f>SUM(F9:F11)</f>
        <v>0</v>
      </c>
      <c r="G12" s="28">
        <f>SUM(G9:G11)</f>
        <v>0</v>
      </c>
      <c r="H12" s="28">
        <f>SUM(H9:H11)</f>
        <v>0</v>
      </c>
      <c r="I12" s="29">
        <f>H12</f>
        <v>0</v>
      </c>
      <c r="J12" s="28">
        <f>SUM(J9:J11)</f>
        <v>0</v>
      </c>
      <c r="K12" s="28">
        <f>SUM(K9:K11)</f>
        <v>0</v>
      </c>
      <c r="L12" s="28">
        <f>SUM(L9:L11)</f>
        <v>0</v>
      </c>
      <c r="M12" s="29">
        <f>L12</f>
        <v>0</v>
      </c>
      <c r="N12" s="28">
        <f>SUM(N9:N11)</f>
        <v>0</v>
      </c>
      <c r="O12" s="28">
        <f>SUM(O9:O11)</f>
        <v>0</v>
      </c>
      <c r="P12" s="28">
        <f>SUM(P9:P11)</f>
        <v>0</v>
      </c>
      <c r="Q12" s="29">
        <f>P12</f>
        <v>0</v>
      </c>
    </row>
  </sheetData>
  <mergeCells count="6">
    <mergeCell ref="A6:E6"/>
    <mergeCell ref="A1:E1"/>
    <mergeCell ref="A2:E2"/>
    <mergeCell ref="A3:E3"/>
    <mergeCell ref="A4:E4"/>
    <mergeCell ref="A5:E5"/>
  </mergeCells>
  <pageMargins left="0.75" right="0.75" top="1" bottom="1" header="0.5" footer="0.5"/>
  <pageSetup paperSize="9" orientation="landscape" horizontalDpi="0" verticalDpi="0" copies="0"/>
  <headerFooter alignWithMargins="0"/>
  <legacyDrawing r:id="rId1"/>
</worksheet>
</file>

<file path=xl/worksheets/sheet12.xml><?xml version="1.0" encoding="utf-8"?>
<worksheet xmlns="http://schemas.openxmlformats.org/spreadsheetml/2006/main" xmlns:r="http://schemas.openxmlformats.org/officeDocument/2006/relationships">
  <sheetPr>
    <outlinePr summaryBelow="0" summaryRight="0"/>
  </sheetPr>
  <dimension ref="A1:Q295"/>
  <sheetViews>
    <sheetView workbookViewId="0"/>
  </sheetViews>
  <sheetFormatPr defaultRowHeight="12.75" customHeight="1"/>
  <sheetData>
    <row r="1" spans="1:17" ht="12.75" customHeight="1">
      <c r="A1" s="146" t="str">
        <f>Inputs!B10</f>
        <v>Test Project</v>
      </c>
      <c r="B1" s="146"/>
      <c r="C1" s="146"/>
      <c r="D1" s="146"/>
      <c r="E1" s="146"/>
    </row>
    <row r="2" spans="1:17" ht="12.75" customHeight="1">
      <c r="A2" s="146" t="str">
        <f>Inputs!B8</f>
        <v>ABC, Inc.</v>
      </c>
      <c r="B2" s="146"/>
      <c r="C2" s="146"/>
      <c r="D2" s="146"/>
      <c r="E2" s="146"/>
    </row>
    <row r="3" spans="1:17" ht="12.75" customHeight="1">
      <c r="A3" s="146" t="str">
        <f>"Scenario "&amp;Inputs!B12</f>
        <v>Scenario 1</v>
      </c>
      <c r="B3" s="146"/>
      <c r="C3" s="146"/>
      <c r="D3" s="146"/>
      <c r="E3" s="146"/>
    </row>
    <row r="4" spans="1:17" ht="12.75" customHeight="1">
      <c r="A4" s="146" t="str">
        <f>"(Intermediate Computations)"</f>
        <v>(Intermediate Computations)</v>
      </c>
      <c r="B4" s="146"/>
      <c r="C4" s="146"/>
      <c r="D4" s="146"/>
      <c r="E4" s="146"/>
    </row>
    <row r="5" spans="1:17" ht="12.75" customHeight="1">
      <c r="A5" s="146" t="str">
        <f>""</f>
        <v/>
      </c>
      <c r="B5" s="146"/>
      <c r="C5" s="146"/>
      <c r="D5" s="146"/>
      <c r="E5" s="146"/>
    </row>
    <row r="6" spans="1:17" ht="12.75" customHeight="1">
      <c r="A6" s="1" t="str">
        <f>"Scrap_Cost_1"</f>
        <v>Scrap_Cost_1</v>
      </c>
    </row>
    <row r="7" spans="1:17" ht="12.75" customHeight="1">
      <c r="A7" s="87" t="str">
        <f>Labels!D64</f>
        <v>Lvl 1</v>
      </c>
      <c r="B7" s="11" t="str">
        <f>ZZZ__FnCalls!F7</f>
        <v>Jan 2011</v>
      </c>
      <c r="C7" s="12" t="str">
        <f>ZZZ__FnCalls!F8</f>
        <v>Feb 2011</v>
      </c>
      <c r="D7" s="12" t="str">
        <f>ZZZ__FnCalls!F9</f>
        <v>Mar 2011</v>
      </c>
      <c r="E7" s="13" t="str">
        <f>ZZZ__FnCalls!G7</f>
        <v>Q1 2011</v>
      </c>
      <c r="F7" s="12" t="str">
        <f>ZZZ__FnCalls!F10</f>
        <v>Apr 2011</v>
      </c>
      <c r="G7" s="12" t="str">
        <f>ZZZ__FnCalls!F11</f>
        <v>May 2011</v>
      </c>
      <c r="H7" s="12" t="str">
        <f>ZZZ__FnCalls!F12</f>
        <v>Jun 2011</v>
      </c>
      <c r="I7" s="13" t="str">
        <f>ZZZ__FnCalls!G10</f>
        <v>Q2 2011</v>
      </c>
      <c r="J7" s="12" t="str">
        <f>ZZZ__FnCalls!F13</f>
        <v>Jul 2011</v>
      </c>
      <c r="K7" s="12" t="str">
        <f>ZZZ__FnCalls!F14</f>
        <v>Aug 2011</v>
      </c>
      <c r="L7" s="12" t="str">
        <f>ZZZ__FnCalls!F15</f>
        <v>Sep 2011</v>
      </c>
      <c r="M7" s="13" t="str">
        <f>ZZZ__FnCalls!G13</f>
        <v>Q3 2011</v>
      </c>
      <c r="N7" s="12" t="str">
        <f>ZZZ__FnCalls!F16</f>
        <v>Oct 2011</v>
      </c>
      <c r="O7" s="12" t="str">
        <f>ZZZ__FnCalls!F17</f>
        <v>Nov 2011</v>
      </c>
      <c r="P7" s="12" t="str">
        <f>ZZZ__FnCalls!F18</f>
        <v>Dec 2011</v>
      </c>
      <c r="Q7" s="13" t="str">
        <f>ZZZ__FnCalls!G16</f>
        <v>Q4 2011</v>
      </c>
    </row>
    <row r="8" spans="1:17" ht="12.75" customHeight="1">
      <c r="A8" s="4" t="str">
        <f>Labels!B64</f>
        <v>Stage 1</v>
      </c>
      <c r="B8" s="48"/>
      <c r="C8" s="48"/>
      <c r="D8" s="48"/>
      <c r="E8" s="49"/>
      <c r="F8" s="48"/>
      <c r="G8" s="48"/>
      <c r="H8" s="48"/>
      <c r="I8" s="49"/>
      <c r="J8" s="48"/>
      <c r="K8" s="48"/>
      <c r="L8" s="48"/>
      <c r="M8" s="49"/>
      <c r="N8" s="48"/>
      <c r="O8" s="48"/>
      <c r="P8" s="48"/>
      <c r="Q8" s="49"/>
    </row>
    <row r="9" spans="1:17" ht="12.75" customHeight="1">
      <c r="A9" s="16" t="str">
        <f>"   "&amp;Labels!B58</f>
        <v xml:space="preserve">   Material</v>
      </c>
      <c r="B9" s="78"/>
      <c r="C9" s="78"/>
      <c r="D9" s="78"/>
      <c r="E9" s="51"/>
      <c r="F9" s="78"/>
      <c r="G9" s="78"/>
      <c r="H9" s="78"/>
      <c r="I9" s="51"/>
      <c r="J9" s="78"/>
      <c r="K9" s="78"/>
      <c r="L9" s="78"/>
      <c r="M9" s="51"/>
      <c r="N9" s="78"/>
      <c r="O9" s="78"/>
      <c r="P9" s="78"/>
      <c r="Q9" s="51"/>
    </row>
    <row r="10" spans="1:17" ht="12.75" customHeight="1">
      <c r="A10" s="41" t="str">
        <f>"      "&amp;Labels!B69</f>
        <v xml:space="preserve">      Stage 1</v>
      </c>
      <c r="B10" s="73">
        <f>Transitions!B26*'Cost Flow Detail'!B85</f>
        <v>0</v>
      </c>
      <c r="C10" s="73">
        <f>Transitions!C26*'Cost Flow Detail'!C85</f>
        <v>0</v>
      </c>
      <c r="D10" s="73">
        <f>Transitions!D26*'Cost Flow Detail'!D85</f>
        <v>0</v>
      </c>
      <c r="E10" s="51">
        <f>SUM(B10:D10)</f>
        <v>0</v>
      </c>
      <c r="F10" s="73">
        <f>Transitions!F26*'Cost Flow Detail'!F85</f>
        <v>0</v>
      </c>
      <c r="G10" s="73">
        <f>Transitions!G26*'Cost Flow Detail'!G85</f>
        <v>0</v>
      </c>
      <c r="H10" s="73">
        <f>Transitions!H26*'Cost Flow Detail'!H85</f>
        <v>0</v>
      </c>
      <c r="I10" s="51">
        <f>SUM(F10:H10)</f>
        <v>0</v>
      </c>
      <c r="J10" s="73">
        <f>Transitions!J26*'Cost Flow Detail'!J85</f>
        <v>0</v>
      </c>
      <c r="K10" s="73">
        <f>Transitions!K26*'Cost Flow Detail'!K85</f>
        <v>0</v>
      </c>
      <c r="L10" s="73">
        <f>Transitions!L26*'Cost Flow Detail'!L85</f>
        <v>0</v>
      </c>
      <c r="M10" s="51">
        <f>SUM(J10:L10)</f>
        <v>0</v>
      </c>
      <c r="N10" s="73">
        <f>Transitions!N26*'Cost Flow Detail'!N85</f>
        <v>0</v>
      </c>
      <c r="O10" s="73">
        <f>Transitions!O26*'Cost Flow Detail'!O85</f>
        <v>0</v>
      </c>
      <c r="P10" s="73">
        <f>Transitions!P26*'Cost Flow Detail'!P85</f>
        <v>0</v>
      </c>
      <c r="Q10" s="51">
        <f>SUM(N10:P10)</f>
        <v>0</v>
      </c>
    </row>
    <row r="11" spans="1:17" ht="12.75" customHeight="1">
      <c r="A11" s="41" t="str">
        <f>"      "&amp;Labels!B70</f>
        <v xml:space="preserve">      Stage 2</v>
      </c>
      <c r="B11" s="73">
        <f>Transitions!B27*'Cost Flow Detail'!B85</f>
        <v>0</v>
      </c>
      <c r="C11" s="73">
        <f>Transitions!C27*'Cost Flow Detail'!C85</f>
        <v>0</v>
      </c>
      <c r="D11" s="73">
        <f>Transitions!D27*'Cost Flow Detail'!D85</f>
        <v>0</v>
      </c>
      <c r="E11" s="51">
        <f>SUM(B11:D11)</f>
        <v>0</v>
      </c>
      <c r="F11" s="73">
        <f>Transitions!F27*'Cost Flow Detail'!F85</f>
        <v>0</v>
      </c>
      <c r="G11" s="73">
        <f>Transitions!G27*'Cost Flow Detail'!G85</f>
        <v>0</v>
      </c>
      <c r="H11" s="73">
        <f>Transitions!H27*'Cost Flow Detail'!H85</f>
        <v>0</v>
      </c>
      <c r="I11" s="51">
        <f>SUM(F11:H11)</f>
        <v>0</v>
      </c>
      <c r="J11" s="73">
        <f>Transitions!J27*'Cost Flow Detail'!J85</f>
        <v>0</v>
      </c>
      <c r="K11" s="73">
        <f>Transitions!K27*'Cost Flow Detail'!K85</f>
        <v>0</v>
      </c>
      <c r="L11" s="73">
        <f>Transitions!L27*'Cost Flow Detail'!L85</f>
        <v>0</v>
      </c>
      <c r="M11" s="51">
        <f>SUM(J11:L11)</f>
        <v>0</v>
      </c>
      <c r="N11" s="73">
        <f>Transitions!N27*'Cost Flow Detail'!N85</f>
        <v>0</v>
      </c>
      <c r="O11" s="73">
        <f>Transitions!O27*'Cost Flow Detail'!O85</f>
        <v>0</v>
      </c>
      <c r="P11" s="73">
        <f>Transitions!P27*'Cost Flow Detail'!P85</f>
        <v>0</v>
      </c>
      <c r="Q11" s="51">
        <f>SUM(N11:P11)</f>
        <v>0</v>
      </c>
    </row>
    <row r="12" spans="1:17" ht="12.75" customHeight="1">
      <c r="A12" s="41" t="str">
        <f>"      "&amp;Labels!B71</f>
        <v xml:space="preserve">      Stage 3</v>
      </c>
      <c r="B12" s="73">
        <f>Transitions!B28*'Cost Flow Detail'!B85</f>
        <v>0</v>
      </c>
      <c r="C12" s="73">
        <f>Transitions!C28*'Cost Flow Detail'!C85</f>
        <v>0</v>
      </c>
      <c r="D12" s="73">
        <f>Transitions!D28*'Cost Flow Detail'!D85</f>
        <v>0</v>
      </c>
      <c r="E12" s="51">
        <f>SUM(B12:D12)</f>
        <v>0</v>
      </c>
      <c r="F12" s="73">
        <f>Transitions!F28*'Cost Flow Detail'!F85</f>
        <v>0</v>
      </c>
      <c r="G12" s="73">
        <f>Transitions!G28*'Cost Flow Detail'!G85</f>
        <v>0</v>
      </c>
      <c r="H12" s="73">
        <f>Transitions!H28*'Cost Flow Detail'!H85</f>
        <v>0</v>
      </c>
      <c r="I12" s="51">
        <f>SUM(F12:H12)</f>
        <v>0</v>
      </c>
      <c r="J12" s="73">
        <f>Transitions!J28*'Cost Flow Detail'!J85</f>
        <v>0</v>
      </c>
      <c r="K12" s="73">
        <f>Transitions!K28*'Cost Flow Detail'!K85</f>
        <v>0</v>
      </c>
      <c r="L12" s="73">
        <f>Transitions!L28*'Cost Flow Detail'!L85</f>
        <v>0</v>
      </c>
      <c r="M12" s="51">
        <f>SUM(J12:L12)</f>
        <v>0</v>
      </c>
      <c r="N12" s="73">
        <f>Transitions!N28*'Cost Flow Detail'!N85</f>
        <v>0</v>
      </c>
      <c r="O12" s="73">
        <f>Transitions!O28*'Cost Flow Detail'!O85</f>
        <v>0</v>
      </c>
      <c r="P12" s="73">
        <f>Transitions!P28*'Cost Flow Detail'!P85</f>
        <v>0</v>
      </c>
      <c r="Q12" s="51">
        <f>SUM(N12:P12)</f>
        <v>0</v>
      </c>
    </row>
    <row r="13" spans="1:17" ht="12.75" customHeight="1">
      <c r="A13" s="16" t="str">
        <f>"      "&amp;Labels!C68</f>
        <v xml:space="preserve">      Total</v>
      </c>
      <c r="B13" s="78">
        <f>SUM(B10:B12)</f>
        <v>0</v>
      </c>
      <c r="C13" s="78">
        <f>SUM(C10:C12)</f>
        <v>0</v>
      </c>
      <c r="D13" s="78">
        <f>SUM(D10:D12)</f>
        <v>0</v>
      </c>
      <c r="E13" s="51">
        <f>SUM(B13:D13)</f>
        <v>0</v>
      </c>
      <c r="F13" s="78">
        <f>SUM(F10:F12)</f>
        <v>0</v>
      </c>
      <c r="G13" s="78">
        <f>SUM(G10:G12)</f>
        <v>0</v>
      </c>
      <c r="H13" s="78">
        <f>SUM(H10:H12)</f>
        <v>0</v>
      </c>
      <c r="I13" s="51">
        <f>SUM(F13:H13)</f>
        <v>0</v>
      </c>
      <c r="J13" s="78">
        <f>SUM(J10:J12)</f>
        <v>0</v>
      </c>
      <c r="K13" s="78">
        <f>SUM(K10:K12)</f>
        <v>0</v>
      </c>
      <c r="L13" s="78">
        <f>SUM(L10:L12)</f>
        <v>0</v>
      </c>
      <c r="M13" s="51">
        <f>SUM(J13:L13)</f>
        <v>0</v>
      </c>
      <c r="N13" s="78">
        <f>SUM(N10:N12)</f>
        <v>0</v>
      </c>
      <c r="O13" s="78">
        <f>SUM(O10:O12)</f>
        <v>0</v>
      </c>
      <c r="P13" s="78">
        <f>SUM(P10:P12)</f>
        <v>0</v>
      </c>
      <c r="Q13" s="51">
        <f>SUM(N13:P13)</f>
        <v>0</v>
      </c>
    </row>
    <row r="14" spans="1:17" ht="12.75" customHeight="1">
      <c r="A14" s="16" t="str">
        <f>"   "&amp;Labels!B59</f>
        <v xml:space="preserve">   Labor</v>
      </c>
      <c r="B14" s="78"/>
      <c r="C14" s="78"/>
      <c r="D14" s="78"/>
      <c r="E14" s="51"/>
      <c r="F14" s="78"/>
      <c r="G14" s="78"/>
      <c r="H14" s="78"/>
      <c r="I14" s="51"/>
      <c r="J14" s="78"/>
      <c r="K14" s="78"/>
      <c r="L14" s="78"/>
      <c r="M14" s="51"/>
      <c r="N14" s="78"/>
      <c r="O14" s="78"/>
      <c r="P14" s="78"/>
      <c r="Q14" s="51"/>
    </row>
    <row r="15" spans="1:17" ht="12.75" customHeight="1">
      <c r="A15" s="41" t="str">
        <f>"      "&amp;Labels!B69</f>
        <v xml:space="preserve">      Stage 1</v>
      </c>
      <c r="B15" s="73">
        <f>Transitions!B26*'Cost Flow Detail'!B86</f>
        <v>0</v>
      </c>
      <c r="C15" s="73">
        <f>Transitions!C26*'Cost Flow Detail'!C86</f>
        <v>0</v>
      </c>
      <c r="D15" s="73">
        <f>Transitions!D26*'Cost Flow Detail'!D86</f>
        <v>0</v>
      </c>
      <c r="E15" s="51">
        <f>SUM(B15:D15)</f>
        <v>0</v>
      </c>
      <c r="F15" s="73">
        <f>Transitions!F26*'Cost Flow Detail'!F86</f>
        <v>0</v>
      </c>
      <c r="G15" s="73">
        <f>Transitions!G26*'Cost Flow Detail'!G86</f>
        <v>0</v>
      </c>
      <c r="H15" s="73">
        <f>Transitions!H26*'Cost Flow Detail'!H86</f>
        <v>0</v>
      </c>
      <c r="I15" s="51">
        <f>SUM(F15:H15)</f>
        <v>0</v>
      </c>
      <c r="J15" s="73">
        <f>Transitions!J26*'Cost Flow Detail'!J86</f>
        <v>0</v>
      </c>
      <c r="K15" s="73">
        <f>Transitions!K26*'Cost Flow Detail'!K86</f>
        <v>0</v>
      </c>
      <c r="L15" s="73">
        <f>Transitions!L26*'Cost Flow Detail'!L86</f>
        <v>0</v>
      </c>
      <c r="M15" s="51">
        <f>SUM(J15:L15)</f>
        <v>0</v>
      </c>
      <c r="N15" s="73">
        <f>Transitions!N26*'Cost Flow Detail'!N86</f>
        <v>0</v>
      </c>
      <c r="O15" s="73">
        <f>Transitions!O26*'Cost Flow Detail'!O86</f>
        <v>0</v>
      </c>
      <c r="P15" s="73">
        <f>Transitions!P26*'Cost Flow Detail'!P86</f>
        <v>0</v>
      </c>
      <c r="Q15" s="51">
        <f>SUM(N15:P15)</f>
        <v>0</v>
      </c>
    </row>
    <row r="16" spans="1:17" ht="12.75" customHeight="1">
      <c r="A16" s="41" t="str">
        <f>"      "&amp;Labels!B70</f>
        <v xml:space="preserve">      Stage 2</v>
      </c>
      <c r="B16" s="73">
        <f>Transitions!B27*'Cost Flow Detail'!B86</f>
        <v>0</v>
      </c>
      <c r="C16" s="73">
        <f>Transitions!C27*'Cost Flow Detail'!C86</f>
        <v>0</v>
      </c>
      <c r="D16" s="73">
        <f>Transitions!D27*'Cost Flow Detail'!D86</f>
        <v>0</v>
      </c>
      <c r="E16" s="51">
        <f>SUM(B16:D16)</f>
        <v>0</v>
      </c>
      <c r="F16" s="73">
        <f>Transitions!F27*'Cost Flow Detail'!F86</f>
        <v>0</v>
      </c>
      <c r="G16" s="73">
        <f>Transitions!G27*'Cost Flow Detail'!G86</f>
        <v>0</v>
      </c>
      <c r="H16" s="73">
        <f>Transitions!H27*'Cost Flow Detail'!H86</f>
        <v>0</v>
      </c>
      <c r="I16" s="51">
        <f>SUM(F16:H16)</f>
        <v>0</v>
      </c>
      <c r="J16" s="73">
        <f>Transitions!J27*'Cost Flow Detail'!J86</f>
        <v>0</v>
      </c>
      <c r="K16" s="73">
        <f>Transitions!K27*'Cost Flow Detail'!K86</f>
        <v>0</v>
      </c>
      <c r="L16" s="73">
        <f>Transitions!L27*'Cost Flow Detail'!L86</f>
        <v>0</v>
      </c>
      <c r="M16" s="51">
        <f>SUM(J16:L16)</f>
        <v>0</v>
      </c>
      <c r="N16" s="73">
        <f>Transitions!N27*'Cost Flow Detail'!N86</f>
        <v>0</v>
      </c>
      <c r="O16" s="73">
        <f>Transitions!O27*'Cost Flow Detail'!O86</f>
        <v>0</v>
      </c>
      <c r="P16" s="73">
        <f>Transitions!P27*'Cost Flow Detail'!P86</f>
        <v>0</v>
      </c>
      <c r="Q16" s="51">
        <f>SUM(N16:P16)</f>
        <v>0</v>
      </c>
    </row>
    <row r="17" spans="1:17" ht="12.75" customHeight="1">
      <c r="A17" s="41" t="str">
        <f>"      "&amp;Labels!B71</f>
        <v xml:space="preserve">      Stage 3</v>
      </c>
      <c r="B17" s="73">
        <f>Transitions!B28*'Cost Flow Detail'!B86</f>
        <v>0</v>
      </c>
      <c r="C17" s="73">
        <f>Transitions!C28*'Cost Flow Detail'!C86</f>
        <v>0</v>
      </c>
      <c r="D17" s="73">
        <f>Transitions!D28*'Cost Flow Detail'!D86</f>
        <v>0</v>
      </c>
      <c r="E17" s="51">
        <f>SUM(B17:D17)</f>
        <v>0</v>
      </c>
      <c r="F17" s="73">
        <f>Transitions!F28*'Cost Flow Detail'!F86</f>
        <v>0</v>
      </c>
      <c r="G17" s="73">
        <f>Transitions!G28*'Cost Flow Detail'!G86</f>
        <v>0</v>
      </c>
      <c r="H17" s="73">
        <f>Transitions!H28*'Cost Flow Detail'!H86</f>
        <v>0</v>
      </c>
      <c r="I17" s="51">
        <f>SUM(F17:H17)</f>
        <v>0</v>
      </c>
      <c r="J17" s="73">
        <f>Transitions!J28*'Cost Flow Detail'!J86</f>
        <v>0</v>
      </c>
      <c r="K17" s="73">
        <f>Transitions!K28*'Cost Flow Detail'!K86</f>
        <v>0</v>
      </c>
      <c r="L17" s="73">
        <f>Transitions!L28*'Cost Flow Detail'!L86</f>
        <v>0</v>
      </c>
      <c r="M17" s="51">
        <f>SUM(J17:L17)</f>
        <v>0</v>
      </c>
      <c r="N17" s="73">
        <f>Transitions!N28*'Cost Flow Detail'!N86</f>
        <v>0</v>
      </c>
      <c r="O17" s="73">
        <f>Transitions!O28*'Cost Flow Detail'!O86</f>
        <v>0</v>
      </c>
      <c r="P17" s="73">
        <f>Transitions!P28*'Cost Flow Detail'!P86</f>
        <v>0</v>
      </c>
      <c r="Q17" s="51">
        <f>SUM(N17:P17)</f>
        <v>0</v>
      </c>
    </row>
    <row r="18" spans="1:17" ht="12.75" customHeight="1">
      <c r="A18" s="16" t="str">
        <f>"      "&amp;Labels!C68</f>
        <v xml:space="preserve">      Total</v>
      </c>
      <c r="B18" s="78">
        <f>SUM(B15:B17)</f>
        <v>0</v>
      </c>
      <c r="C18" s="78">
        <f>SUM(C15:C17)</f>
        <v>0</v>
      </c>
      <c r="D18" s="78">
        <f>SUM(D15:D17)</f>
        <v>0</v>
      </c>
      <c r="E18" s="51">
        <f>SUM(B18:D18)</f>
        <v>0</v>
      </c>
      <c r="F18" s="78">
        <f>SUM(F15:F17)</f>
        <v>0</v>
      </c>
      <c r="G18" s="78">
        <f>SUM(G15:G17)</f>
        <v>0</v>
      </c>
      <c r="H18" s="78">
        <f>SUM(H15:H17)</f>
        <v>0</v>
      </c>
      <c r="I18" s="51">
        <f>SUM(F18:H18)</f>
        <v>0</v>
      </c>
      <c r="J18" s="78">
        <f>SUM(J15:J17)</f>
        <v>0</v>
      </c>
      <c r="K18" s="78">
        <f>SUM(K15:K17)</f>
        <v>0</v>
      </c>
      <c r="L18" s="78">
        <f>SUM(L15:L17)</f>
        <v>0</v>
      </c>
      <c r="M18" s="51">
        <f>SUM(J18:L18)</f>
        <v>0</v>
      </c>
      <c r="N18" s="78">
        <f>SUM(N15:N17)</f>
        <v>0</v>
      </c>
      <c r="O18" s="78">
        <f>SUM(O15:O17)</f>
        <v>0</v>
      </c>
      <c r="P18" s="78">
        <f>SUM(P15:P17)</f>
        <v>0</v>
      </c>
      <c r="Q18" s="51">
        <f>SUM(N18:P18)</f>
        <v>0</v>
      </c>
    </row>
    <row r="19" spans="1:17" ht="12.75" customHeight="1">
      <c r="A19" s="16" t="str">
        <f>"   "&amp;Labels!B60</f>
        <v xml:space="preserve">   Fixed Exp</v>
      </c>
      <c r="B19" s="78"/>
      <c r="C19" s="78"/>
      <c r="D19" s="78"/>
      <c r="E19" s="51"/>
      <c r="F19" s="78"/>
      <c r="G19" s="78"/>
      <c r="H19" s="78"/>
      <c r="I19" s="51"/>
      <c r="J19" s="78"/>
      <c r="K19" s="78"/>
      <c r="L19" s="78"/>
      <c r="M19" s="51"/>
      <c r="N19" s="78"/>
      <c r="O19" s="78"/>
      <c r="P19" s="78"/>
      <c r="Q19" s="51"/>
    </row>
    <row r="20" spans="1:17" ht="12.75" customHeight="1">
      <c r="A20" s="41" t="str">
        <f>"      "&amp;Labels!B69</f>
        <v xml:space="preserve">      Stage 1</v>
      </c>
      <c r="B20" s="73">
        <f>Transitions!B26*'Cost Flow Detail'!B87</f>
        <v>0</v>
      </c>
      <c r="C20" s="73">
        <f>Transitions!C26*'Cost Flow Detail'!C87</f>
        <v>0</v>
      </c>
      <c r="D20" s="73">
        <f>Transitions!D26*'Cost Flow Detail'!D87</f>
        <v>0</v>
      </c>
      <c r="E20" s="51">
        <f>SUM(B20:D20)</f>
        <v>0</v>
      </c>
      <c r="F20" s="73">
        <f>Transitions!F26*'Cost Flow Detail'!F87</f>
        <v>0</v>
      </c>
      <c r="G20" s="73">
        <f>Transitions!G26*'Cost Flow Detail'!G87</f>
        <v>0</v>
      </c>
      <c r="H20" s="73">
        <f>Transitions!H26*'Cost Flow Detail'!H87</f>
        <v>0</v>
      </c>
      <c r="I20" s="51">
        <f>SUM(F20:H20)</f>
        <v>0</v>
      </c>
      <c r="J20" s="73">
        <f>Transitions!J26*'Cost Flow Detail'!J87</f>
        <v>0</v>
      </c>
      <c r="K20" s="73">
        <f>Transitions!K26*'Cost Flow Detail'!K87</f>
        <v>0</v>
      </c>
      <c r="L20" s="73">
        <f>Transitions!L26*'Cost Flow Detail'!L87</f>
        <v>0</v>
      </c>
      <c r="M20" s="51">
        <f>SUM(J20:L20)</f>
        <v>0</v>
      </c>
      <c r="N20" s="73">
        <f>Transitions!N26*'Cost Flow Detail'!N87</f>
        <v>0</v>
      </c>
      <c r="O20" s="73">
        <f>Transitions!O26*'Cost Flow Detail'!O87</f>
        <v>0</v>
      </c>
      <c r="P20" s="73">
        <f>Transitions!P26*'Cost Flow Detail'!P87</f>
        <v>0</v>
      </c>
      <c r="Q20" s="51">
        <f>SUM(N20:P20)</f>
        <v>0</v>
      </c>
    </row>
    <row r="21" spans="1:17" ht="12.75" customHeight="1">
      <c r="A21" s="41" t="str">
        <f>"      "&amp;Labels!B70</f>
        <v xml:space="preserve">      Stage 2</v>
      </c>
      <c r="B21" s="73">
        <f>Transitions!B27*'Cost Flow Detail'!B87</f>
        <v>0</v>
      </c>
      <c r="C21" s="73">
        <f>Transitions!C27*'Cost Flow Detail'!C87</f>
        <v>0</v>
      </c>
      <c r="D21" s="73">
        <f>Transitions!D27*'Cost Flow Detail'!D87</f>
        <v>0</v>
      </c>
      <c r="E21" s="51">
        <f>SUM(B21:D21)</f>
        <v>0</v>
      </c>
      <c r="F21" s="73">
        <f>Transitions!F27*'Cost Flow Detail'!F87</f>
        <v>0</v>
      </c>
      <c r="G21" s="73">
        <f>Transitions!G27*'Cost Flow Detail'!G87</f>
        <v>0</v>
      </c>
      <c r="H21" s="73">
        <f>Transitions!H27*'Cost Flow Detail'!H87</f>
        <v>0</v>
      </c>
      <c r="I21" s="51">
        <f>SUM(F21:H21)</f>
        <v>0</v>
      </c>
      <c r="J21" s="73">
        <f>Transitions!J27*'Cost Flow Detail'!J87</f>
        <v>0</v>
      </c>
      <c r="K21" s="73">
        <f>Transitions!K27*'Cost Flow Detail'!K87</f>
        <v>0</v>
      </c>
      <c r="L21" s="73">
        <f>Transitions!L27*'Cost Flow Detail'!L87</f>
        <v>0</v>
      </c>
      <c r="M21" s="51">
        <f>SUM(J21:L21)</f>
        <v>0</v>
      </c>
      <c r="N21" s="73">
        <f>Transitions!N27*'Cost Flow Detail'!N87</f>
        <v>0</v>
      </c>
      <c r="O21" s="73">
        <f>Transitions!O27*'Cost Flow Detail'!O87</f>
        <v>0</v>
      </c>
      <c r="P21" s="73">
        <f>Transitions!P27*'Cost Flow Detail'!P87</f>
        <v>0</v>
      </c>
      <c r="Q21" s="51">
        <f>SUM(N21:P21)</f>
        <v>0</v>
      </c>
    </row>
    <row r="22" spans="1:17" ht="12.75" customHeight="1">
      <c r="A22" s="41" t="str">
        <f>"      "&amp;Labels!B71</f>
        <v xml:space="preserve">      Stage 3</v>
      </c>
      <c r="B22" s="73">
        <f>Transitions!B28*'Cost Flow Detail'!B87</f>
        <v>0</v>
      </c>
      <c r="C22" s="73">
        <f>Transitions!C28*'Cost Flow Detail'!C87</f>
        <v>0</v>
      </c>
      <c r="D22" s="73">
        <f>Transitions!D28*'Cost Flow Detail'!D87</f>
        <v>0</v>
      </c>
      <c r="E22" s="51">
        <f>SUM(B22:D22)</f>
        <v>0</v>
      </c>
      <c r="F22" s="73">
        <f>Transitions!F28*'Cost Flow Detail'!F87</f>
        <v>0</v>
      </c>
      <c r="G22" s="73">
        <f>Transitions!G28*'Cost Flow Detail'!G87</f>
        <v>0</v>
      </c>
      <c r="H22" s="73">
        <f>Transitions!H28*'Cost Flow Detail'!H87</f>
        <v>0</v>
      </c>
      <c r="I22" s="51">
        <f>SUM(F22:H22)</f>
        <v>0</v>
      </c>
      <c r="J22" s="73">
        <f>Transitions!J28*'Cost Flow Detail'!J87</f>
        <v>0</v>
      </c>
      <c r="K22" s="73">
        <f>Transitions!K28*'Cost Flow Detail'!K87</f>
        <v>0</v>
      </c>
      <c r="L22" s="73">
        <f>Transitions!L28*'Cost Flow Detail'!L87</f>
        <v>0</v>
      </c>
      <c r="M22" s="51">
        <f>SUM(J22:L22)</f>
        <v>0</v>
      </c>
      <c r="N22" s="73">
        <f>Transitions!N28*'Cost Flow Detail'!N87</f>
        <v>0</v>
      </c>
      <c r="O22" s="73">
        <f>Transitions!O28*'Cost Flow Detail'!O87</f>
        <v>0</v>
      </c>
      <c r="P22" s="73">
        <f>Transitions!P28*'Cost Flow Detail'!P87</f>
        <v>0</v>
      </c>
      <c r="Q22" s="51">
        <f>SUM(N22:P22)</f>
        <v>0</v>
      </c>
    </row>
    <row r="23" spans="1:17" ht="12.75" customHeight="1">
      <c r="A23" s="16" t="str">
        <f>"      "&amp;Labels!C68</f>
        <v xml:space="preserve">      Total</v>
      </c>
      <c r="B23" s="78">
        <f>SUM(B20:B22)</f>
        <v>0</v>
      </c>
      <c r="C23" s="78">
        <f>SUM(C20:C22)</f>
        <v>0</v>
      </c>
      <c r="D23" s="78">
        <f>SUM(D20:D22)</f>
        <v>0</v>
      </c>
      <c r="E23" s="51">
        <f>SUM(B23:D23)</f>
        <v>0</v>
      </c>
      <c r="F23" s="78">
        <f>SUM(F20:F22)</f>
        <v>0</v>
      </c>
      <c r="G23" s="78">
        <f>SUM(G20:G22)</f>
        <v>0</v>
      </c>
      <c r="H23" s="78">
        <f>SUM(H20:H22)</f>
        <v>0</v>
      </c>
      <c r="I23" s="51">
        <f>SUM(F23:H23)</f>
        <v>0</v>
      </c>
      <c r="J23" s="78">
        <f>SUM(J20:J22)</f>
        <v>0</v>
      </c>
      <c r="K23" s="78">
        <f>SUM(K20:K22)</f>
        <v>0</v>
      </c>
      <c r="L23" s="78">
        <f>SUM(L20:L22)</f>
        <v>0</v>
      </c>
      <c r="M23" s="51">
        <f>SUM(J23:L23)</f>
        <v>0</v>
      </c>
      <c r="N23" s="78">
        <f>SUM(N20:N22)</f>
        <v>0</v>
      </c>
      <c r="O23" s="78">
        <f>SUM(O20:O22)</f>
        <v>0</v>
      </c>
      <c r="P23" s="78">
        <f>SUM(P20:P22)</f>
        <v>0</v>
      </c>
      <c r="Q23" s="51">
        <f>SUM(N23:P23)</f>
        <v>0</v>
      </c>
    </row>
    <row r="24" spans="1:17" ht="12.75" customHeight="1">
      <c r="A24" s="16" t="str">
        <f>"   "&amp;Labels!B61</f>
        <v xml:space="preserve">   OH</v>
      </c>
      <c r="B24" s="78"/>
      <c r="C24" s="78"/>
      <c r="D24" s="78"/>
      <c r="E24" s="51"/>
      <c r="F24" s="78"/>
      <c r="G24" s="78"/>
      <c r="H24" s="78"/>
      <c r="I24" s="51"/>
      <c r="J24" s="78"/>
      <c r="K24" s="78"/>
      <c r="L24" s="78"/>
      <c r="M24" s="51"/>
      <c r="N24" s="78"/>
      <c r="O24" s="78"/>
      <c r="P24" s="78"/>
      <c r="Q24" s="51"/>
    </row>
    <row r="25" spans="1:17" ht="12.75" customHeight="1">
      <c r="A25" s="41" t="str">
        <f>"      "&amp;Labels!B69</f>
        <v xml:space="preserve">      Stage 1</v>
      </c>
      <c r="B25" s="73">
        <f>Transitions!B26*'Cost Flow Detail'!B88</f>
        <v>0</v>
      </c>
      <c r="C25" s="73">
        <f>Transitions!C26*'Cost Flow Detail'!C88</f>
        <v>0</v>
      </c>
      <c r="D25" s="73">
        <f>Transitions!D26*'Cost Flow Detail'!D88</f>
        <v>0</v>
      </c>
      <c r="E25" s="51">
        <f t="shared" ref="E25:E32" si="0">SUM(B25:D25)</f>
        <v>0</v>
      </c>
      <c r="F25" s="73">
        <f>Transitions!F26*'Cost Flow Detail'!F88</f>
        <v>0</v>
      </c>
      <c r="G25" s="73">
        <f>Transitions!G26*'Cost Flow Detail'!G88</f>
        <v>0</v>
      </c>
      <c r="H25" s="73">
        <f>Transitions!H26*'Cost Flow Detail'!H88</f>
        <v>0</v>
      </c>
      <c r="I25" s="51">
        <f t="shared" ref="I25:I32" si="1">SUM(F25:H25)</f>
        <v>0</v>
      </c>
      <c r="J25" s="73">
        <f>Transitions!J26*'Cost Flow Detail'!J88</f>
        <v>0</v>
      </c>
      <c r="K25" s="73">
        <f>Transitions!K26*'Cost Flow Detail'!K88</f>
        <v>0</v>
      </c>
      <c r="L25" s="73">
        <f>Transitions!L26*'Cost Flow Detail'!L88</f>
        <v>0</v>
      </c>
      <c r="M25" s="51">
        <f t="shared" ref="M25:M32" si="2">SUM(J25:L25)</f>
        <v>0</v>
      </c>
      <c r="N25" s="73">
        <f>Transitions!N26*'Cost Flow Detail'!N88</f>
        <v>0</v>
      </c>
      <c r="O25" s="73">
        <f>Transitions!O26*'Cost Flow Detail'!O88</f>
        <v>0</v>
      </c>
      <c r="P25" s="73">
        <f>Transitions!P26*'Cost Flow Detail'!P88</f>
        <v>0</v>
      </c>
      <c r="Q25" s="51">
        <f t="shared" ref="Q25:Q32" si="3">SUM(N25:P25)</f>
        <v>0</v>
      </c>
    </row>
    <row r="26" spans="1:17" ht="12.75" customHeight="1">
      <c r="A26" s="41" t="str">
        <f>"      "&amp;Labels!B70</f>
        <v xml:space="preserve">      Stage 2</v>
      </c>
      <c r="B26" s="73">
        <f>Transitions!B27*'Cost Flow Detail'!B88</f>
        <v>0</v>
      </c>
      <c r="C26" s="73">
        <f>Transitions!C27*'Cost Flow Detail'!C88</f>
        <v>0</v>
      </c>
      <c r="D26" s="73">
        <f>Transitions!D27*'Cost Flow Detail'!D88</f>
        <v>0</v>
      </c>
      <c r="E26" s="51">
        <f t="shared" si="0"/>
        <v>0</v>
      </c>
      <c r="F26" s="73">
        <f>Transitions!F27*'Cost Flow Detail'!F88</f>
        <v>0</v>
      </c>
      <c r="G26" s="73">
        <f>Transitions!G27*'Cost Flow Detail'!G88</f>
        <v>0</v>
      </c>
      <c r="H26" s="73">
        <f>Transitions!H27*'Cost Flow Detail'!H88</f>
        <v>0</v>
      </c>
      <c r="I26" s="51">
        <f t="shared" si="1"/>
        <v>0</v>
      </c>
      <c r="J26" s="73">
        <f>Transitions!J27*'Cost Flow Detail'!J88</f>
        <v>0</v>
      </c>
      <c r="K26" s="73">
        <f>Transitions!K27*'Cost Flow Detail'!K88</f>
        <v>0</v>
      </c>
      <c r="L26" s="73">
        <f>Transitions!L27*'Cost Flow Detail'!L88</f>
        <v>0</v>
      </c>
      <c r="M26" s="51">
        <f t="shared" si="2"/>
        <v>0</v>
      </c>
      <c r="N26" s="73">
        <f>Transitions!N27*'Cost Flow Detail'!N88</f>
        <v>0</v>
      </c>
      <c r="O26" s="73">
        <f>Transitions!O27*'Cost Flow Detail'!O88</f>
        <v>0</v>
      </c>
      <c r="P26" s="73">
        <f>Transitions!P27*'Cost Flow Detail'!P88</f>
        <v>0</v>
      </c>
      <c r="Q26" s="51">
        <f t="shared" si="3"/>
        <v>0</v>
      </c>
    </row>
    <row r="27" spans="1:17" ht="12.75" customHeight="1">
      <c r="A27" s="41" t="str">
        <f>"      "&amp;Labels!B71</f>
        <v xml:space="preserve">      Stage 3</v>
      </c>
      <c r="B27" s="73">
        <f>Transitions!B28*'Cost Flow Detail'!B88</f>
        <v>0</v>
      </c>
      <c r="C27" s="73">
        <f>Transitions!C28*'Cost Flow Detail'!C88</f>
        <v>0</v>
      </c>
      <c r="D27" s="73">
        <f>Transitions!D28*'Cost Flow Detail'!D88</f>
        <v>0</v>
      </c>
      <c r="E27" s="51">
        <f t="shared" si="0"/>
        <v>0</v>
      </c>
      <c r="F27" s="73">
        <f>Transitions!F28*'Cost Flow Detail'!F88</f>
        <v>0</v>
      </c>
      <c r="G27" s="73">
        <f>Transitions!G28*'Cost Flow Detail'!G88</f>
        <v>0</v>
      </c>
      <c r="H27" s="73">
        <f>Transitions!H28*'Cost Flow Detail'!H88</f>
        <v>0</v>
      </c>
      <c r="I27" s="51">
        <f t="shared" si="1"/>
        <v>0</v>
      </c>
      <c r="J27" s="73">
        <f>Transitions!J28*'Cost Flow Detail'!J88</f>
        <v>0</v>
      </c>
      <c r="K27" s="73">
        <f>Transitions!K28*'Cost Flow Detail'!K88</f>
        <v>0</v>
      </c>
      <c r="L27" s="73">
        <f>Transitions!L28*'Cost Flow Detail'!L88</f>
        <v>0</v>
      </c>
      <c r="M27" s="51">
        <f t="shared" si="2"/>
        <v>0</v>
      </c>
      <c r="N27" s="73">
        <f>Transitions!N28*'Cost Flow Detail'!N88</f>
        <v>0</v>
      </c>
      <c r="O27" s="73">
        <f>Transitions!O28*'Cost Flow Detail'!O88</f>
        <v>0</v>
      </c>
      <c r="P27" s="73">
        <f>Transitions!P28*'Cost Flow Detail'!P88</f>
        <v>0</v>
      </c>
      <c r="Q27" s="51">
        <f t="shared" si="3"/>
        <v>0</v>
      </c>
    </row>
    <row r="28" spans="1:17" ht="12.75" customHeight="1">
      <c r="A28" s="16" t="str">
        <f>"      "&amp;Labels!C68</f>
        <v xml:space="preserve">      Total</v>
      </c>
      <c r="B28" s="78">
        <f>SUM(B25:B27)</f>
        <v>0</v>
      </c>
      <c r="C28" s="78">
        <f>SUM(C25:C27)</f>
        <v>0</v>
      </c>
      <c r="D28" s="78">
        <f>SUM(D25:D27)</f>
        <v>0</v>
      </c>
      <c r="E28" s="51">
        <f t="shared" si="0"/>
        <v>0</v>
      </c>
      <c r="F28" s="78">
        <f>SUM(F25:F27)</f>
        <v>0</v>
      </c>
      <c r="G28" s="78">
        <f>SUM(G25:G27)</f>
        <v>0</v>
      </c>
      <c r="H28" s="78">
        <f>SUM(H25:H27)</f>
        <v>0</v>
      </c>
      <c r="I28" s="51">
        <f t="shared" si="1"/>
        <v>0</v>
      </c>
      <c r="J28" s="78">
        <f>SUM(J25:J27)</f>
        <v>0</v>
      </c>
      <c r="K28" s="78">
        <f>SUM(K25:K27)</f>
        <v>0</v>
      </c>
      <c r="L28" s="78">
        <f>SUM(L25:L27)</f>
        <v>0</v>
      </c>
      <c r="M28" s="51">
        <f t="shared" si="2"/>
        <v>0</v>
      </c>
      <c r="N28" s="78">
        <f>SUM(N25:N27)</f>
        <v>0</v>
      </c>
      <c r="O28" s="78">
        <f>SUM(O25:O27)</f>
        <v>0</v>
      </c>
      <c r="P28" s="78">
        <f>SUM(P25:P27)</f>
        <v>0</v>
      </c>
      <c r="Q28" s="51">
        <f t="shared" si="3"/>
        <v>0</v>
      </c>
    </row>
    <row r="29" spans="1:17" ht="12.75" customHeight="1">
      <c r="A29" s="7" t="str">
        <f>"   "&amp;Labels!C57</f>
        <v xml:space="preserve">   Total</v>
      </c>
      <c r="B29" s="74">
        <f>SUM(B13,B18,B23,B28)</f>
        <v>0</v>
      </c>
      <c r="C29" s="74">
        <f>SUM(C13,C18,C23,C28)</f>
        <v>0</v>
      </c>
      <c r="D29" s="74">
        <f>SUM(D13,D18,D23,D28)</f>
        <v>0</v>
      </c>
      <c r="E29" s="51">
        <f t="shared" si="0"/>
        <v>0</v>
      </c>
      <c r="F29" s="74">
        <f>SUM(F13,F18,F23,F28)</f>
        <v>0</v>
      </c>
      <c r="G29" s="74">
        <f>SUM(G13,G18,G23,G28)</f>
        <v>0</v>
      </c>
      <c r="H29" s="74">
        <f>SUM(H13,H18,H23,H28)</f>
        <v>0</v>
      </c>
      <c r="I29" s="51">
        <f t="shared" si="1"/>
        <v>0</v>
      </c>
      <c r="J29" s="74">
        <f>SUM(J13,J18,J23,J28)</f>
        <v>0</v>
      </c>
      <c r="K29" s="74">
        <f>SUM(K13,K18,K23,K28)</f>
        <v>0</v>
      </c>
      <c r="L29" s="74">
        <f>SUM(L13,L18,L23,L28)</f>
        <v>0</v>
      </c>
      <c r="M29" s="51">
        <f t="shared" si="2"/>
        <v>0</v>
      </c>
      <c r="N29" s="74">
        <f>SUM(N13,N18,N23,N28)</f>
        <v>0</v>
      </c>
      <c r="O29" s="74">
        <f>SUM(O13,O18,O23,O28)</f>
        <v>0</v>
      </c>
      <c r="P29" s="74">
        <f>SUM(P13,P18,P23,P28)</f>
        <v>0</v>
      </c>
      <c r="Q29" s="51">
        <f t="shared" si="3"/>
        <v>0</v>
      </c>
    </row>
    <row r="30" spans="1:17" ht="12.75" customHeight="1">
      <c r="A30" s="41" t="str">
        <f>"      "&amp;Labels!B69</f>
        <v xml:space="preserve">      Stage 1</v>
      </c>
      <c r="B30" s="73">
        <f t="shared" ref="B30:D32" si="4">SUM(B10,B15,B20,B25)</f>
        <v>0</v>
      </c>
      <c r="C30" s="73">
        <f t="shared" si="4"/>
        <v>0</v>
      </c>
      <c r="D30" s="73">
        <f t="shared" si="4"/>
        <v>0</v>
      </c>
      <c r="E30" s="51">
        <f t="shared" si="0"/>
        <v>0</v>
      </c>
      <c r="F30" s="73">
        <f t="shared" ref="F30:H32" si="5">SUM(F10,F15,F20,F25)</f>
        <v>0</v>
      </c>
      <c r="G30" s="73">
        <f t="shared" si="5"/>
        <v>0</v>
      </c>
      <c r="H30" s="73">
        <f t="shared" si="5"/>
        <v>0</v>
      </c>
      <c r="I30" s="51">
        <f t="shared" si="1"/>
        <v>0</v>
      </c>
      <c r="J30" s="73">
        <f t="shared" ref="J30:L32" si="6">SUM(J10,J15,J20,J25)</f>
        <v>0</v>
      </c>
      <c r="K30" s="73">
        <f t="shared" si="6"/>
        <v>0</v>
      </c>
      <c r="L30" s="73">
        <f t="shared" si="6"/>
        <v>0</v>
      </c>
      <c r="M30" s="51">
        <f t="shared" si="2"/>
        <v>0</v>
      </c>
      <c r="N30" s="73">
        <f t="shared" ref="N30:P32" si="7">SUM(N10,N15,N20,N25)</f>
        <v>0</v>
      </c>
      <c r="O30" s="73">
        <f t="shared" si="7"/>
        <v>0</v>
      </c>
      <c r="P30" s="73">
        <f t="shared" si="7"/>
        <v>0</v>
      </c>
      <c r="Q30" s="51">
        <f t="shared" si="3"/>
        <v>0</v>
      </c>
    </row>
    <row r="31" spans="1:17" ht="12.75" customHeight="1">
      <c r="A31" s="41" t="str">
        <f>"      "&amp;Labels!B70</f>
        <v xml:space="preserve">      Stage 2</v>
      </c>
      <c r="B31" s="73">
        <f t="shared" si="4"/>
        <v>0</v>
      </c>
      <c r="C31" s="73">
        <f t="shared" si="4"/>
        <v>0</v>
      </c>
      <c r="D31" s="73">
        <f t="shared" si="4"/>
        <v>0</v>
      </c>
      <c r="E31" s="51">
        <f t="shared" si="0"/>
        <v>0</v>
      </c>
      <c r="F31" s="73">
        <f t="shared" si="5"/>
        <v>0</v>
      </c>
      <c r="G31" s="73">
        <f t="shared" si="5"/>
        <v>0</v>
      </c>
      <c r="H31" s="73">
        <f t="shared" si="5"/>
        <v>0</v>
      </c>
      <c r="I31" s="51">
        <f t="shared" si="1"/>
        <v>0</v>
      </c>
      <c r="J31" s="73">
        <f t="shared" si="6"/>
        <v>0</v>
      </c>
      <c r="K31" s="73">
        <f t="shared" si="6"/>
        <v>0</v>
      </c>
      <c r="L31" s="73">
        <f t="shared" si="6"/>
        <v>0</v>
      </c>
      <c r="M31" s="51">
        <f t="shared" si="2"/>
        <v>0</v>
      </c>
      <c r="N31" s="73">
        <f t="shared" si="7"/>
        <v>0</v>
      </c>
      <c r="O31" s="73">
        <f t="shared" si="7"/>
        <v>0</v>
      </c>
      <c r="P31" s="73">
        <f t="shared" si="7"/>
        <v>0</v>
      </c>
      <c r="Q31" s="51">
        <f t="shared" si="3"/>
        <v>0</v>
      </c>
    </row>
    <row r="32" spans="1:17" ht="12.75" customHeight="1">
      <c r="A32" s="41" t="str">
        <f>"      "&amp;Labels!B71</f>
        <v xml:space="preserve">      Stage 3</v>
      </c>
      <c r="B32" s="73">
        <f t="shared" si="4"/>
        <v>0</v>
      </c>
      <c r="C32" s="73">
        <f t="shared" si="4"/>
        <v>0</v>
      </c>
      <c r="D32" s="73">
        <f t="shared" si="4"/>
        <v>0</v>
      </c>
      <c r="E32" s="51">
        <f t="shared" si="0"/>
        <v>0</v>
      </c>
      <c r="F32" s="73">
        <f t="shared" si="5"/>
        <v>0</v>
      </c>
      <c r="G32" s="73">
        <f t="shared" si="5"/>
        <v>0</v>
      </c>
      <c r="H32" s="73">
        <f t="shared" si="5"/>
        <v>0</v>
      </c>
      <c r="I32" s="51">
        <f t="shared" si="1"/>
        <v>0</v>
      </c>
      <c r="J32" s="73">
        <f t="shared" si="6"/>
        <v>0</v>
      </c>
      <c r="K32" s="73">
        <f t="shared" si="6"/>
        <v>0</v>
      </c>
      <c r="L32" s="73">
        <f t="shared" si="6"/>
        <v>0</v>
      </c>
      <c r="M32" s="51">
        <f t="shared" si="2"/>
        <v>0</v>
      </c>
      <c r="N32" s="73">
        <f t="shared" si="7"/>
        <v>0</v>
      </c>
      <c r="O32" s="73">
        <f t="shared" si="7"/>
        <v>0</v>
      </c>
      <c r="P32" s="73">
        <f t="shared" si="7"/>
        <v>0</v>
      </c>
      <c r="Q32" s="51">
        <f t="shared" si="3"/>
        <v>0</v>
      </c>
    </row>
    <row r="33" spans="1:17" ht="12.75" customHeight="1">
      <c r="A33" s="16" t="str">
        <f>"      "&amp;Labels!C68</f>
        <v xml:space="preserve">      Total</v>
      </c>
      <c r="B33" s="78">
        <f>B29</f>
        <v>0</v>
      </c>
      <c r="C33" s="78">
        <f>C29</f>
        <v>0</v>
      </c>
      <c r="D33" s="78">
        <f>D29</f>
        <v>0</v>
      </c>
      <c r="E33" s="51">
        <f>SUM(B29:D29)</f>
        <v>0</v>
      </c>
      <c r="F33" s="78">
        <f>F29</f>
        <v>0</v>
      </c>
      <c r="G33" s="78">
        <f>G29</f>
        <v>0</v>
      </c>
      <c r="H33" s="78">
        <f>H29</f>
        <v>0</v>
      </c>
      <c r="I33" s="51">
        <f>SUM(F29:H29)</f>
        <v>0</v>
      </c>
      <c r="J33" s="78">
        <f>J29</f>
        <v>0</v>
      </c>
      <c r="K33" s="78">
        <f>K29</f>
        <v>0</v>
      </c>
      <c r="L33" s="78">
        <f>L29</f>
        <v>0</v>
      </c>
      <c r="M33" s="51">
        <f>SUM(J29:L29)</f>
        <v>0</v>
      </c>
      <c r="N33" s="78">
        <f>N29</f>
        <v>0</v>
      </c>
      <c r="O33" s="78">
        <f>O29</f>
        <v>0</v>
      </c>
      <c r="P33" s="78">
        <f>P29</f>
        <v>0</v>
      </c>
      <c r="Q33" s="51">
        <f>SUM(N29:P29)</f>
        <v>0</v>
      </c>
    </row>
    <row r="34" spans="1:17" ht="12.75" customHeight="1">
      <c r="A34" s="7" t="str">
        <f>Labels!B65</f>
        <v>Stage 2</v>
      </c>
      <c r="B34" s="74"/>
      <c r="C34" s="74"/>
      <c r="D34" s="74"/>
      <c r="E34" s="51"/>
      <c r="F34" s="74"/>
      <c r="G34" s="74"/>
      <c r="H34" s="74"/>
      <c r="I34" s="51"/>
      <c r="J34" s="74"/>
      <c r="K34" s="74"/>
      <c r="L34" s="74"/>
      <c r="M34" s="51"/>
      <c r="N34" s="74"/>
      <c r="O34" s="74"/>
      <c r="P34" s="74"/>
      <c r="Q34" s="51"/>
    </row>
    <row r="35" spans="1:17" ht="12.75" customHeight="1">
      <c r="A35" s="16" t="str">
        <f>"   "&amp;Labels!B58</f>
        <v xml:space="preserve">   Material</v>
      </c>
      <c r="B35" s="78"/>
      <c r="C35" s="78"/>
      <c r="D35" s="78"/>
      <c r="E35" s="51"/>
      <c r="F35" s="78"/>
      <c r="G35" s="78"/>
      <c r="H35" s="78"/>
      <c r="I35" s="51"/>
      <c r="J35" s="78"/>
      <c r="K35" s="78"/>
      <c r="L35" s="78"/>
      <c r="M35" s="51"/>
      <c r="N35" s="78"/>
      <c r="O35" s="78"/>
      <c r="P35" s="78"/>
      <c r="Q35" s="51"/>
    </row>
    <row r="36" spans="1:17" ht="12.75" customHeight="1">
      <c r="A36" s="41" t="str">
        <f>"      "&amp;Labels!B69</f>
        <v xml:space="preserve">      Stage 1</v>
      </c>
      <c r="B36" s="73">
        <f>Transitions!B26*'Cost Flow Detail'!B91</f>
        <v>0</v>
      </c>
      <c r="C36" s="73">
        <f>Transitions!C26*'Cost Flow Detail'!C91</f>
        <v>0</v>
      </c>
      <c r="D36" s="73">
        <f>Transitions!D26*'Cost Flow Detail'!D91</f>
        <v>0</v>
      </c>
      <c r="E36" s="51">
        <f>SUM(B36:D36)</f>
        <v>0</v>
      </c>
      <c r="F36" s="73">
        <f>Transitions!F26*'Cost Flow Detail'!F91</f>
        <v>0</v>
      </c>
      <c r="G36" s="73">
        <f>Transitions!G26*'Cost Flow Detail'!G91</f>
        <v>0</v>
      </c>
      <c r="H36" s="73">
        <f>Transitions!H26*'Cost Flow Detail'!H91</f>
        <v>0</v>
      </c>
      <c r="I36" s="51">
        <f>SUM(F36:H36)</f>
        <v>0</v>
      </c>
      <c r="J36" s="73">
        <f>Transitions!J26*'Cost Flow Detail'!J91</f>
        <v>0</v>
      </c>
      <c r="K36" s="73">
        <f>Transitions!K26*'Cost Flow Detail'!K91</f>
        <v>0</v>
      </c>
      <c r="L36" s="73">
        <f>Transitions!L26*'Cost Flow Detail'!L91</f>
        <v>0</v>
      </c>
      <c r="M36" s="51">
        <f>SUM(J36:L36)</f>
        <v>0</v>
      </c>
      <c r="N36" s="73">
        <f>Transitions!N26*'Cost Flow Detail'!N91</f>
        <v>0</v>
      </c>
      <c r="O36" s="73">
        <f>Transitions!O26*'Cost Flow Detail'!O91</f>
        <v>0</v>
      </c>
      <c r="P36" s="73">
        <f>Transitions!P26*'Cost Flow Detail'!P91</f>
        <v>0</v>
      </c>
      <c r="Q36" s="51">
        <f>SUM(N36:P36)</f>
        <v>0</v>
      </c>
    </row>
    <row r="37" spans="1:17" ht="12.75" customHeight="1">
      <c r="A37" s="41" t="str">
        <f>"      "&amp;Labels!B70</f>
        <v xml:space="preserve">      Stage 2</v>
      </c>
      <c r="B37" s="73">
        <f>Transitions!B27*'Cost Flow Detail'!B91</f>
        <v>0</v>
      </c>
      <c r="C37" s="73">
        <f>Transitions!C27*'Cost Flow Detail'!C91</f>
        <v>0</v>
      </c>
      <c r="D37" s="73">
        <f>Transitions!D27*'Cost Flow Detail'!D91</f>
        <v>0</v>
      </c>
      <c r="E37" s="51">
        <f>SUM(B37:D37)</f>
        <v>0</v>
      </c>
      <c r="F37" s="73">
        <f>Transitions!F27*'Cost Flow Detail'!F91</f>
        <v>0</v>
      </c>
      <c r="G37" s="73">
        <f>Transitions!G27*'Cost Flow Detail'!G91</f>
        <v>0</v>
      </c>
      <c r="H37" s="73">
        <f>Transitions!H27*'Cost Flow Detail'!H91</f>
        <v>0</v>
      </c>
      <c r="I37" s="51">
        <f>SUM(F37:H37)</f>
        <v>0</v>
      </c>
      <c r="J37" s="73">
        <f>Transitions!J27*'Cost Flow Detail'!J91</f>
        <v>0</v>
      </c>
      <c r="K37" s="73">
        <f>Transitions!K27*'Cost Flow Detail'!K91</f>
        <v>0</v>
      </c>
      <c r="L37" s="73">
        <f>Transitions!L27*'Cost Flow Detail'!L91</f>
        <v>0</v>
      </c>
      <c r="M37" s="51">
        <f>SUM(J37:L37)</f>
        <v>0</v>
      </c>
      <c r="N37" s="73">
        <f>Transitions!N27*'Cost Flow Detail'!N91</f>
        <v>0</v>
      </c>
      <c r="O37" s="73">
        <f>Transitions!O27*'Cost Flow Detail'!O91</f>
        <v>0</v>
      </c>
      <c r="P37" s="73">
        <f>Transitions!P27*'Cost Flow Detail'!P91</f>
        <v>0</v>
      </c>
      <c r="Q37" s="51">
        <f>SUM(N37:P37)</f>
        <v>0</v>
      </c>
    </row>
    <row r="38" spans="1:17" ht="12.75" customHeight="1">
      <c r="A38" s="41" t="str">
        <f>"      "&amp;Labels!B71</f>
        <v xml:space="preserve">      Stage 3</v>
      </c>
      <c r="B38" s="73">
        <f>Transitions!B28*'Cost Flow Detail'!B91</f>
        <v>0</v>
      </c>
      <c r="C38" s="73">
        <f>Transitions!C28*'Cost Flow Detail'!C91</f>
        <v>0</v>
      </c>
      <c r="D38" s="73">
        <f>Transitions!D28*'Cost Flow Detail'!D91</f>
        <v>0</v>
      </c>
      <c r="E38" s="51">
        <f>SUM(B38:D38)</f>
        <v>0</v>
      </c>
      <c r="F38" s="73">
        <f>Transitions!F28*'Cost Flow Detail'!F91</f>
        <v>0</v>
      </c>
      <c r="G38" s="73">
        <f>Transitions!G28*'Cost Flow Detail'!G91</f>
        <v>0</v>
      </c>
      <c r="H38" s="73">
        <f>Transitions!H28*'Cost Flow Detail'!H91</f>
        <v>0</v>
      </c>
      <c r="I38" s="51">
        <f>SUM(F38:H38)</f>
        <v>0</v>
      </c>
      <c r="J38" s="73">
        <f>Transitions!J28*'Cost Flow Detail'!J91</f>
        <v>0</v>
      </c>
      <c r="K38" s="73">
        <f>Transitions!K28*'Cost Flow Detail'!K91</f>
        <v>0</v>
      </c>
      <c r="L38" s="73">
        <f>Transitions!L28*'Cost Flow Detail'!L91</f>
        <v>0</v>
      </c>
      <c r="M38" s="51">
        <f>SUM(J38:L38)</f>
        <v>0</v>
      </c>
      <c r="N38" s="73">
        <f>Transitions!N28*'Cost Flow Detail'!N91</f>
        <v>0</v>
      </c>
      <c r="O38" s="73">
        <f>Transitions!O28*'Cost Flow Detail'!O91</f>
        <v>0</v>
      </c>
      <c r="P38" s="73">
        <f>Transitions!P28*'Cost Flow Detail'!P91</f>
        <v>0</v>
      </c>
      <c r="Q38" s="51">
        <f>SUM(N38:P38)</f>
        <v>0</v>
      </c>
    </row>
    <row r="39" spans="1:17" ht="12.75" customHeight="1">
      <c r="A39" s="16" t="str">
        <f>"      "&amp;Labels!C68</f>
        <v xml:space="preserve">      Total</v>
      </c>
      <c r="B39" s="78">
        <f>SUM(B36:B38)</f>
        <v>0</v>
      </c>
      <c r="C39" s="78">
        <f>SUM(C36:C38)</f>
        <v>0</v>
      </c>
      <c r="D39" s="78">
        <f>SUM(D36:D38)</f>
        <v>0</v>
      </c>
      <c r="E39" s="51">
        <f>SUM(B39:D39)</f>
        <v>0</v>
      </c>
      <c r="F39" s="78">
        <f>SUM(F36:F38)</f>
        <v>0</v>
      </c>
      <c r="G39" s="78">
        <f>SUM(G36:G38)</f>
        <v>0</v>
      </c>
      <c r="H39" s="78">
        <f>SUM(H36:H38)</f>
        <v>0</v>
      </c>
      <c r="I39" s="51">
        <f>SUM(F39:H39)</f>
        <v>0</v>
      </c>
      <c r="J39" s="78">
        <f>SUM(J36:J38)</f>
        <v>0</v>
      </c>
      <c r="K39" s="78">
        <f>SUM(K36:K38)</f>
        <v>0</v>
      </c>
      <c r="L39" s="78">
        <f>SUM(L36:L38)</f>
        <v>0</v>
      </c>
      <c r="M39" s="51">
        <f>SUM(J39:L39)</f>
        <v>0</v>
      </c>
      <c r="N39" s="78">
        <f>SUM(N36:N38)</f>
        <v>0</v>
      </c>
      <c r="O39" s="78">
        <f>SUM(O36:O38)</f>
        <v>0</v>
      </c>
      <c r="P39" s="78">
        <f>SUM(P36:P38)</f>
        <v>0</v>
      </c>
      <c r="Q39" s="51">
        <f>SUM(N39:P39)</f>
        <v>0</v>
      </c>
    </row>
    <row r="40" spans="1:17" ht="12.75" customHeight="1">
      <c r="A40" s="16" t="str">
        <f>"   "&amp;Labels!B59</f>
        <v xml:space="preserve">   Labor</v>
      </c>
      <c r="B40" s="78"/>
      <c r="C40" s="78"/>
      <c r="D40" s="78"/>
      <c r="E40" s="51"/>
      <c r="F40" s="78"/>
      <c r="G40" s="78"/>
      <c r="H40" s="78"/>
      <c r="I40" s="51"/>
      <c r="J40" s="78"/>
      <c r="K40" s="78"/>
      <c r="L40" s="78"/>
      <c r="M40" s="51"/>
      <c r="N40" s="78"/>
      <c r="O40" s="78"/>
      <c r="P40" s="78"/>
      <c r="Q40" s="51"/>
    </row>
    <row r="41" spans="1:17" ht="12.75" customHeight="1">
      <c r="A41" s="41" t="str">
        <f>"      "&amp;Labels!B69</f>
        <v xml:space="preserve">      Stage 1</v>
      </c>
      <c r="B41" s="73">
        <f>Transitions!B26*'Cost Flow Detail'!B92</f>
        <v>0</v>
      </c>
      <c r="C41" s="73">
        <f>Transitions!C26*'Cost Flow Detail'!C92</f>
        <v>0</v>
      </c>
      <c r="D41" s="73">
        <f>Transitions!D26*'Cost Flow Detail'!D92</f>
        <v>0</v>
      </c>
      <c r="E41" s="51">
        <f>SUM(B41:D41)</f>
        <v>0</v>
      </c>
      <c r="F41" s="73">
        <f>Transitions!F26*'Cost Flow Detail'!F92</f>
        <v>0</v>
      </c>
      <c r="G41" s="73">
        <f>Transitions!G26*'Cost Flow Detail'!G92</f>
        <v>0</v>
      </c>
      <c r="H41" s="73">
        <f>Transitions!H26*'Cost Flow Detail'!H92</f>
        <v>0</v>
      </c>
      <c r="I41" s="51">
        <f>SUM(F41:H41)</f>
        <v>0</v>
      </c>
      <c r="J41" s="73">
        <f>Transitions!J26*'Cost Flow Detail'!J92</f>
        <v>0</v>
      </c>
      <c r="K41" s="73">
        <f>Transitions!K26*'Cost Flow Detail'!K92</f>
        <v>0</v>
      </c>
      <c r="L41" s="73">
        <f>Transitions!L26*'Cost Flow Detail'!L92</f>
        <v>0</v>
      </c>
      <c r="M41" s="51">
        <f>SUM(J41:L41)</f>
        <v>0</v>
      </c>
      <c r="N41" s="73">
        <f>Transitions!N26*'Cost Flow Detail'!N92</f>
        <v>0</v>
      </c>
      <c r="O41" s="73">
        <f>Transitions!O26*'Cost Flow Detail'!O92</f>
        <v>0</v>
      </c>
      <c r="P41" s="73">
        <f>Transitions!P26*'Cost Flow Detail'!P92</f>
        <v>0</v>
      </c>
      <c r="Q41" s="51">
        <f>SUM(N41:P41)</f>
        <v>0</v>
      </c>
    </row>
    <row r="42" spans="1:17" ht="12.75" customHeight="1">
      <c r="A42" s="41" t="str">
        <f>"      "&amp;Labels!B70</f>
        <v xml:space="preserve">      Stage 2</v>
      </c>
      <c r="B42" s="73">
        <f>Transitions!B27*'Cost Flow Detail'!B92</f>
        <v>0</v>
      </c>
      <c r="C42" s="73">
        <f>Transitions!C27*'Cost Flow Detail'!C92</f>
        <v>0</v>
      </c>
      <c r="D42" s="73">
        <f>Transitions!D27*'Cost Flow Detail'!D92</f>
        <v>0</v>
      </c>
      <c r="E42" s="51">
        <f>SUM(B42:D42)</f>
        <v>0</v>
      </c>
      <c r="F42" s="73">
        <f>Transitions!F27*'Cost Flow Detail'!F92</f>
        <v>0</v>
      </c>
      <c r="G42" s="73">
        <f>Transitions!G27*'Cost Flow Detail'!G92</f>
        <v>0</v>
      </c>
      <c r="H42" s="73">
        <f>Transitions!H27*'Cost Flow Detail'!H92</f>
        <v>0</v>
      </c>
      <c r="I42" s="51">
        <f>SUM(F42:H42)</f>
        <v>0</v>
      </c>
      <c r="J42" s="73">
        <f>Transitions!J27*'Cost Flow Detail'!J92</f>
        <v>0</v>
      </c>
      <c r="K42" s="73">
        <f>Transitions!K27*'Cost Flow Detail'!K92</f>
        <v>0</v>
      </c>
      <c r="L42" s="73">
        <f>Transitions!L27*'Cost Flow Detail'!L92</f>
        <v>0</v>
      </c>
      <c r="M42" s="51">
        <f>SUM(J42:L42)</f>
        <v>0</v>
      </c>
      <c r="N42" s="73">
        <f>Transitions!N27*'Cost Flow Detail'!N92</f>
        <v>0</v>
      </c>
      <c r="O42" s="73">
        <f>Transitions!O27*'Cost Flow Detail'!O92</f>
        <v>0</v>
      </c>
      <c r="P42" s="73">
        <f>Transitions!P27*'Cost Flow Detail'!P92</f>
        <v>0</v>
      </c>
      <c r="Q42" s="51">
        <f>SUM(N42:P42)</f>
        <v>0</v>
      </c>
    </row>
    <row r="43" spans="1:17" ht="12.75" customHeight="1">
      <c r="A43" s="41" t="str">
        <f>"      "&amp;Labels!B71</f>
        <v xml:space="preserve">      Stage 3</v>
      </c>
      <c r="B43" s="73">
        <f>Transitions!B28*'Cost Flow Detail'!B92</f>
        <v>0</v>
      </c>
      <c r="C43" s="73">
        <f>Transitions!C28*'Cost Flow Detail'!C92</f>
        <v>0</v>
      </c>
      <c r="D43" s="73">
        <f>Transitions!D28*'Cost Flow Detail'!D92</f>
        <v>0</v>
      </c>
      <c r="E43" s="51">
        <f>SUM(B43:D43)</f>
        <v>0</v>
      </c>
      <c r="F43" s="73">
        <f>Transitions!F28*'Cost Flow Detail'!F92</f>
        <v>0</v>
      </c>
      <c r="G43" s="73">
        <f>Transitions!G28*'Cost Flow Detail'!G92</f>
        <v>0</v>
      </c>
      <c r="H43" s="73">
        <f>Transitions!H28*'Cost Flow Detail'!H92</f>
        <v>0</v>
      </c>
      <c r="I43" s="51">
        <f>SUM(F43:H43)</f>
        <v>0</v>
      </c>
      <c r="J43" s="73">
        <f>Transitions!J28*'Cost Flow Detail'!J92</f>
        <v>0</v>
      </c>
      <c r="K43" s="73">
        <f>Transitions!K28*'Cost Flow Detail'!K92</f>
        <v>0</v>
      </c>
      <c r="L43" s="73">
        <f>Transitions!L28*'Cost Flow Detail'!L92</f>
        <v>0</v>
      </c>
      <c r="M43" s="51">
        <f>SUM(J43:L43)</f>
        <v>0</v>
      </c>
      <c r="N43" s="73">
        <f>Transitions!N28*'Cost Flow Detail'!N92</f>
        <v>0</v>
      </c>
      <c r="O43" s="73">
        <f>Transitions!O28*'Cost Flow Detail'!O92</f>
        <v>0</v>
      </c>
      <c r="P43" s="73">
        <f>Transitions!P28*'Cost Flow Detail'!P92</f>
        <v>0</v>
      </c>
      <c r="Q43" s="51">
        <f>SUM(N43:P43)</f>
        <v>0</v>
      </c>
    </row>
    <row r="44" spans="1:17" ht="12.75" customHeight="1">
      <c r="A44" s="16" t="str">
        <f>"      "&amp;Labels!C68</f>
        <v xml:space="preserve">      Total</v>
      </c>
      <c r="B44" s="78">
        <f>SUM(B41:B43)</f>
        <v>0</v>
      </c>
      <c r="C44" s="78">
        <f>SUM(C41:C43)</f>
        <v>0</v>
      </c>
      <c r="D44" s="78">
        <f>SUM(D41:D43)</f>
        <v>0</v>
      </c>
      <c r="E44" s="51">
        <f>SUM(B44:D44)</f>
        <v>0</v>
      </c>
      <c r="F44" s="78">
        <f>SUM(F41:F43)</f>
        <v>0</v>
      </c>
      <c r="G44" s="78">
        <f>SUM(G41:G43)</f>
        <v>0</v>
      </c>
      <c r="H44" s="78">
        <f>SUM(H41:H43)</f>
        <v>0</v>
      </c>
      <c r="I44" s="51">
        <f>SUM(F44:H44)</f>
        <v>0</v>
      </c>
      <c r="J44" s="78">
        <f>SUM(J41:J43)</f>
        <v>0</v>
      </c>
      <c r="K44" s="78">
        <f>SUM(K41:K43)</f>
        <v>0</v>
      </c>
      <c r="L44" s="78">
        <f>SUM(L41:L43)</f>
        <v>0</v>
      </c>
      <c r="M44" s="51">
        <f>SUM(J44:L44)</f>
        <v>0</v>
      </c>
      <c r="N44" s="78">
        <f>SUM(N41:N43)</f>
        <v>0</v>
      </c>
      <c r="O44" s="78">
        <f>SUM(O41:O43)</f>
        <v>0</v>
      </c>
      <c r="P44" s="78">
        <f>SUM(P41:P43)</f>
        <v>0</v>
      </c>
      <c r="Q44" s="51">
        <f>SUM(N44:P44)</f>
        <v>0</v>
      </c>
    </row>
    <row r="45" spans="1:17" ht="12.75" customHeight="1">
      <c r="A45" s="16" t="str">
        <f>"   "&amp;Labels!B60</f>
        <v xml:space="preserve">   Fixed Exp</v>
      </c>
      <c r="B45" s="78"/>
      <c r="C45" s="78"/>
      <c r="D45" s="78"/>
      <c r="E45" s="51"/>
      <c r="F45" s="78"/>
      <c r="G45" s="78"/>
      <c r="H45" s="78"/>
      <c r="I45" s="51"/>
      <c r="J45" s="78"/>
      <c r="K45" s="78"/>
      <c r="L45" s="78"/>
      <c r="M45" s="51"/>
      <c r="N45" s="78"/>
      <c r="O45" s="78"/>
      <c r="P45" s="78"/>
      <c r="Q45" s="51"/>
    </row>
    <row r="46" spans="1:17" ht="12.75" customHeight="1">
      <c r="A46" s="41" t="str">
        <f>"      "&amp;Labels!B69</f>
        <v xml:space="preserve">      Stage 1</v>
      </c>
      <c r="B46" s="73">
        <f>Transitions!B26*'Cost Flow Detail'!B93</f>
        <v>0</v>
      </c>
      <c r="C46" s="73">
        <f>Transitions!C26*'Cost Flow Detail'!C93</f>
        <v>0</v>
      </c>
      <c r="D46" s="73">
        <f>Transitions!D26*'Cost Flow Detail'!D93</f>
        <v>0</v>
      </c>
      <c r="E46" s="51">
        <f>SUM(B46:D46)</f>
        <v>0</v>
      </c>
      <c r="F46" s="73">
        <f>Transitions!F26*'Cost Flow Detail'!F93</f>
        <v>0</v>
      </c>
      <c r="G46" s="73">
        <f>Transitions!G26*'Cost Flow Detail'!G93</f>
        <v>0</v>
      </c>
      <c r="H46" s="73">
        <f>Transitions!H26*'Cost Flow Detail'!H93</f>
        <v>0</v>
      </c>
      <c r="I46" s="51">
        <f>SUM(F46:H46)</f>
        <v>0</v>
      </c>
      <c r="J46" s="73">
        <f>Transitions!J26*'Cost Flow Detail'!J93</f>
        <v>0</v>
      </c>
      <c r="K46" s="73">
        <f>Transitions!K26*'Cost Flow Detail'!K93</f>
        <v>0</v>
      </c>
      <c r="L46" s="73">
        <f>Transitions!L26*'Cost Flow Detail'!L93</f>
        <v>0</v>
      </c>
      <c r="M46" s="51">
        <f>SUM(J46:L46)</f>
        <v>0</v>
      </c>
      <c r="N46" s="73">
        <f>Transitions!N26*'Cost Flow Detail'!N93</f>
        <v>0</v>
      </c>
      <c r="O46" s="73">
        <f>Transitions!O26*'Cost Flow Detail'!O93</f>
        <v>0</v>
      </c>
      <c r="P46" s="73">
        <f>Transitions!P26*'Cost Flow Detail'!P93</f>
        <v>0</v>
      </c>
      <c r="Q46" s="51">
        <f>SUM(N46:P46)</f>
        <v>0</v>
      </c>
    </row>
    <row r="47" spans="1:17" ht="12.75" customHeight="1">
      <c r="A47" s="41" t="str">
        <f>"      "&amp;Labels!B70</f>
        <v xml:space="preserve">      Stage 2</v>
      </c>
      <c r="B47" s="73">
        <f>Transitions!B27*'Cost Flow Detail'!B93</f>
        <v>0</v>
      </c>
      <c r="C47" s="73">
        <f>Transitions!C27*'Cost Flow Detail'!C93</f>
        <v>0</v>
      </c>
      <c r="D47" s="73">
        <f>Transitions!D27*'Cost Flow Detail'!D93</f>
        <v>0</v>
      </c>
      <c r="E47" s="51">
        <f>SUM(B47:D47)</f>
        <v>0</v>
      </c>
      <c r="F47" s="73">
        <f>Transitions!F27*'Cost Flow Detail'!F93</f>
        <v>0</v>
      </c>
      <c r="G47" s="73">
        <f>Transitions!G27*'Cost Flow Detail'!G93</f>
        <v>0</v>
      </c>
      <c r="H47" s="73">
        <f>Transitions!H27*'Cost Flow Detail'!H93</f>
        <v>0</v>
      </c>
      <c r="I47" s="51">
        <f>SUM(F47:H47)</f>
        <v>0</v>
      </c>
      <c r="J47" s="73">
        <f>Transitions!J27*'Cost Flow Detail'!J93</f>
        <v>0</v>
      </c>
      <c r="K47" s="73">
        <f>Transitions!K27*'Cost Flow Detail'!K93</f>
        <v>0</v>
      </c>
      <c r="L47" s="73">
        <f>Transitions!L27*'Cost Flow Detail'!L93</f>
        <v>0</v>
      </c>
      <c r="M47" s="51">
        <f>SUM(J47:L47)</f>
        <v>0</v>
      </c>
      <c r="N47" s="73">
        <f>Transitions!N27*'Cost Flow Detail'!N93</f>
        <v>0</v>
      </c>
      <c r="O47" s="73">
        <f>Transitions!O27*'Cost Flow Detail'!O93</f>
        <v>0</v>
      </c>
      <c r="P47" s="73">
        <f>Transitions!P27*'Cost Flow Detail'!P93</f>
        <v>0</v>
      </c>
      <c r="Q47" s="51">
        <f>SUM(N47:P47)</f>
        <v>0</v>
      </c>
    </row>
    <row r="48" spans="1:17" ht="12.75" customHeight="1">
      <c r="A48" s="41" t="str">
        <f>"      "&amp;Labels!B71</f>
        <v xml:space="preserve">      Stage 3</v>
      </c>
      <c r="B48" s="73">
        <f>Transitions!B28*'Cost Flow Detail'!B93</f>
        <v>0</v>
      </c>
      <c r="C48" s="73">
        <f>Transitions!C28*'Cost Flow Detail'!C93</f>
        <v>0</v>
      </c>
      <c r="D48" s="73">
        <f>Transitions!D28*'Cost Flow Detail'!D93</f>
        <v>0</v>
      </c>
      <c r="E48" s="51">
        <f>SUM(B48:D48)</f>
        <v>0</v>
      </c>
      <c r="F48" s="73">
        <f>Transitions!F28*'Cost Flow Detail'!F93</f>
        <v>0</v>
      </c>
      <c r="G48" s="73">
        <f>Transitions!G28*'Cost Flow Detail'!G93</f>
        <v>0</v>
      </c>
      <c r="H48" s="73">
        <f>Transitions!H28*'Cost Flow Detail'!H93</f>
        <v>0</v>
      </c>
      <c r="I48" s="51">
        <f>SUM(F48:H48)</f>
        <v>0</v>
      </c>
      <c r="J48" s="73">
        <f>Transitions!J28*'Cost Flow Detail'!J93</f>
        <v>0</v>
      </c>
      <c r="K48" s="73">
        <f>Transitions!K28*'Cost Flow Detail'!K93</f>
        <v>0</v>
      </c>
      <c r="L48" s="73">
        <f>Transitions!L28*'Cost Flow Detail'!L93</f>
        <v>0</v>
      </c>
      <c r="M48" s="51">
        <f>SUM(J48:L48)</f>
        <v>0</v>
      </c>
      <c r="N48" s="73">
        <f>Transitions!N28*'Cost Flow Detail'!N93</f>
        <v>0</v>
      </c>
      <c r="O48" s="73">
        <f>Transitions!O28*'Cost Flow Detail'!O93</f>
        <v>0</v>
      </c>
      <c r="P48" s="73">
        <f>Transitions!P28*'Cost Flow Detail'!P93</f>
        <v>0</v>
      </c>
      <c r="Q48" s="51">
        <f>SUM(N48:P48)</f>
        <v>0</v>
      </c>
    </row>
    <row r="49" spans="1:17" ht="12.75" customHeight="1">
      <c r="A49" s="16" t="str">
        <f>"      "&amp;Labels!C68</f>
        <v xml:space="preserve">      Total</v>
      </c>
      <c r="B49" s="78">
        <f>SUM(B46:B48)</f>
        <v>0</v>
      </c>
      <c r="C49" s="78">
        <f>SUM(C46:C48)</f>
        <v>0</v>
      </c>
      <c r="D49" s="78">
        <f>SUM(D46:D48)</f>
        <v>0</v>
      </c>
      <c r="E49" s="51">
        <f>SUM(B49:D49)</f>
        <v>0</v>
      </c>
      <c r="F49" s="78">
        <f>SUM(F46:F48)</f>
        <v>0</v>
      </c>
      <c r="G49" s="78">
        <f>SUM(G46:G48)</f>
        <v>0</v>
      </c>
      <c r="H49" s="78">
        <f>SUM(H46:H48)</f>
        <v>0</v>
      </c>
      <c r="I49" s="51">
        <f>SUM(F49:H49)</f>
        <v>0</v>
      </c>
      <c r="J49" s="78">
        <f>SUM(J46:J48)</f>
        <v>0</v>
      </c>
      <c r="K49" s="78">
        <f>SUM(K46:K48)</f>
        <v>0</v>
      </c>
      <c r="L49" s="78">
        <f>SUM(L46:L48)</f>
        <v>0</v>
      </c>
      <c r="M49" s="51">
        <f>SUM(J49:L49)</f>
        <v>0</v>
      </c>
      <c r="N49" s="78">
        <f>SUM(N46:N48)</f>
        <v>0</v>
      </c>
      <c r="O49" s="78">
        <f>SUM(O46:O48)</f>
        <v>0</v>
      </c>
      <c r="P49" s="78">
        <f>SUM(P46:P48)</f>
        <v>0</v>
      </c>
      <c r="Q49" s="51">
        <f>SUM(N49:P49)</f>
        <v>0</v>
      </c>
    </row>
    <row r="50" spans="1:17" ht="12.75" customHeight="1">
      <c r="A50" s="16" t="str">
        <f>"   "&amp;Labels!B61</f>
        <v xml:space="preserve">   OH</v>
      </c>
      <c r="B50" s="78"/>
      <c r="C50" s="78"/>
      <c r="D50" s="78"/>
      <c r="E50" s="51"/>
      <c r="F50" s="78"/>
      <c r="G50" s="78"/>
      <c r="H50" s="78"/>
      <c r="I50" s="51"/>
      <c r="J50" s="78"/>
      <c r="K50" s="78"/>
      <c r="L50" s="78"/>
      <c r="M50" s="51"/>
      <c r="N50" s="78"/>
      <c r="O50" s="78"/>
      <c r="P50" s="78"/>
      <c r="Q50" s="51"/>
    </row>
    <row r="51" spans="1:17" ht="12.75" customHeight="1">
      <c r="A51" s="41" t="str">
        <f>"      "&amp;Labels!B69</f>
        <v xml:space="preserve">      Stage 1</v>
      </c>
      <c r="B51" s="73">
        <f>Transitions!B26*'Cost Flow Detail'!B94</f>
        <v>0</v>
      </c>
      <c r="C51" s="73">
        <f>Transitions!C26*'Cost Flow Detail'!C94</f>
        <v>0</v>
      </c>
      <c r="D51" s="73">
        <f>Transitions!D26*'Cost Flow Detail'!D94</f>
        <v>0</v>
      </c>
      <c r="E51" s="51">
        <f t="shared" ref="E51:E58" si="8">SUM(B51:D51)</f>
        <v>0</v>
      </c>
      <c r="F51" s="73">
        <f>Transitions!F26*'Cost Flow Detail'!F94</f>
        <v>0</v>
      </c>
      <c r="G51" s="73">
        <f>Transitions!G26*'Cost Flow Detail'!G94</f>
        <v>0</v>
      </c>
      <c r="H51" s="73">
        <f>Transitions!H26*'Cost Flow Detail'!H94</f>
        <v>0</v>
      </c>
      <c r="I51" s="51">
        <f t="shared" ref="I51:I58" si="9">SUM(F51:H51)</f>
        <v>0</v>
      </c>
      <c r="J51" s="73">
        <f>Transitions!J26*'Cost Flow Detail'!J94</f>
        <v>0</v>
      </c>
      <c r="K51" s="73">
        <f>Transitions!K26*'Cost Flow Detail'!K94</f>
        <v>0</v>
      </c>
      <c r="L51" s="73">
        <f>Transitions!L26*'Cost Flow Detail'!L94</f>
        <v>0</v>
      </c>
      <c r="M51" s="51">
        <f t="shared" ref="M51:M58" si="10">SUM(J51:L51)</f>
        <v>0</v>
      </c>
      <c r="N51" s="73">
        <f>Transitions!N26*'Cost Flow Detail'!N94</f>
        <v>0</v>
      </c>
      <c r="O51" s="73">
        <f>Transitions!O26*'Cost Flow Detail'!O94</f>
        <v>0</v>
      </c>
      <c r="P51" s="73">
        <f>Transitions!P26*'Cost Flow Detail'!P94</f>
        <v>0</v>
      </c>
      <c r="Q51" s="51">
        <f t="shared" ref="Q51:Q58" si="11">SUM(N51:P51)</f>
        <v>0</v>
      </c>
    </row>
    <row r="52" spans="1:17" ht="12.75" customHeight="1">
      <c r="A52" s="41" t="str">
        <f>"      "&amp;Labels!B70</f>
        <v xml:space="preserve">      Stage 2</v>
      </c>
      <c r="B52" s="73">
        <f>Transitions!B27*'Cost Flow Detail'!B94</f>
        <v>0</v>
      </c>
      <c r="C52" s="73">
        <f>Transitions!C27*'Cost Flow Detail'!C94</f>
        <v>0</v>
      </c>
      <c r="D52" s="73">
        <f>Transitions!D27*'Cost Flow Detail'!D94</f>
        <v>0</v>
      </c>
      <c r="E52" s="51">
        <f t="shared" si="8"/>
        <v>0</v>
      </c>
      <c r="F52" s="73">
        <f>Transitions!F27*'Cost Flow Detail'!F94</f>
        <v>0</v>
      </c>
      <c r="G52" s="73">
        <f>Transitions!G27*'Cost Flow Detail'!G94</f>
        <v>0</v>
      </c>
      <c r="H52" s="73">
        <f>Transitions!H27*'Cost Flow Detail'!H94</f>
        <v>0</v>
      </c>
      <c r="I52" s="51">
        <f t="shared" si="9"/>
        <v>0</v>
      </c>
      <c r="J52" s="73">
        <f>Transitions!J27*'Cost Flow Detail'!J94</f>
        <v>0</v>
      </c>
      <c r="K52" s="73">
        <f>Transitions!K27*'Cost Flow Detail'!K94</f>
        <v>0</v>
      </c>
      <c r="L52" s="73">
        <f>Transitions!L27*'Cost Flow Detail'!L94</f>
        <v>0</v>
      </c>
      <c r="M52" s="51">
        <f t="shared" si="10"/>
        <v>0</v>
      </c>
      <c r="N52" s="73">
        <f>Transitions!N27*'Cost Flow Detail'!N94</f>
        <v>0</v>
      </c>
      <c r="O52" s="73">
        <f>Transitions!O27*'Cost Flow Detail'!O94</f>
        <v>0</v>
      </c>
      <c r="P52" s="73">
        <f>Transitions!P27*'Cost Flow Detail'!P94</f>
        <v>0</v>
      </c>
      <c r="Q52" s="51">
        <f t="shared" si="11"/>
        <v>0</v>
      </c>
    </row>
    <row r="53" spans="1:17" ht="12.75" customHeight="1">
      <c r="A53" s="41" t="str">
        <f>"      "&amp;Labels!B71</f>
        <v xml:space="preserve">      Stage 3</v>
      </c>
      <c r="B53" s="73">
        <f>Transitions!B28*'Cost Flow Detail'!B94</f>
        <v>0</v>
      </c>
      <c r="C53" s="73">
        <f>Transitions!C28*'Cost Flow Detail'!C94</f>
        <v>0</v>
      </c>
      <c r="D53" s="73">
        <f>Transitions!D28*'Cost Flow Detail'!D94</f>
        <v>0</v>
      </c>
      <c r="E53" s="51">
        <f t="shared" si="8"/>
        <v>0</v>
      </c>
      <c r="F53" s="73">
        <f>Transitions!F28*'Cost Flow Detail'!F94</f>
        <v>0</v>
      </c>
      <c r="G53" s="73">
        <f>Transitions!G28*'Cost Flow Detail'!G94</f>
        <v>0</v>
      </c>
      <c r="H53" s="73">
        <f>Transitions!H28*'Cost Flow Detail'!H94</f>
        <v>0</v>
      </c>
      <c r="I53" s="51">
        <f t="shared" si="9"/>
        <v>0</v>
      </c>
      <c r="J53" s="73">
        <f>Transitions!J28*'Cost Flow Detail'!J94</f>
        <v>0</v>
      </c>
      <c r="K53" s="73">
        <f>Transitions!K28*'Cost Flow Detail'!K94</f>
        <v>0</v>
      </c>
      <c r="L53" s="73">
        <f>Transitions!L28*'Cost Flow Detail'!L94</f>
        <v>0</v>
      </c>
      <c r="M53" s="51">
        <f t="shared" si="10"/>
        <v>0</v>
      </c>
      <c r="N53" s="73">
        <f>Transitions!N28*'Cost Flow Detail'!N94</f>
        <v>0</v>
      </c>
      <c r="O53" s="73">
        <f>Transitions!O28*'Cost Flow Detail'!O94</f>
        <v>0</v>
      </c>
      <c r="P53" s="73">
        <f>Transitions!P28*'Cost Flow Detail'!P94</f>
        <v>0</v>
      </c>
      <c r="Q53" s="51">
        <f t="shared" si="11"/>
        <v>0</v>
      </c>
    </row>
    <row r="54" spans="1:17" ht="12.75" customHeight="1">
      <c r="A54" s="16" t="str">
        <f>"      "&amp;Labels!C68</f>
        <v xml:space="preserve">      Total</v>
      </c>
      <c r="B54" s="78">
        <f>SUM(B51:B53)</f>
        <v>0</v>
      </c>
      <c r="C54" s="78">
        <f>SUM(C51:C53)</f>
        <v>0</v>
      </c>
      <c r="D54" s="78">
        <f>SUM(D51:D53)</f>
        <v>0</v>
      </c>
      <c r="E54" s="51">
        <f t="shared" si="8"/>
        <v>0</v>
      </c>
      <c r="F54" s="78">
        <f>SUM(F51:F53)</f>
        <v>0</v>
      </c>
      <c r="G54" s="78">
        <f>SUM(G51:G53)</f>
        <v>0</v>
      </c>
      <c r="H54" s="78">
        <f>SUM(H51:H53)</f>
        <v>0</v>
      </c>
      <c r="I54" s="51">
        <f t="shared" si="9"/>
        <v>0</v>
      </c>
      <c r="J54" s="78">
        <f>SUM(J51:J53)</f>
        <v>0</v>
      </c>
      <c r="K54" s="78">
        <f>SUM(K51:K53)</f>
        <v>0</v>
      </c>
      <c r="L54" s="78">
        <f>SUM(L51:L53)</f>
        <v>0</v>
      </c>
      <c r="M54" s="51">
        <f t="shared" si="10"/>
        <v>0</v>
      </c>
      <c r="N54" s="78">
        <f>SUM(N51:N53)</f>
        <v>0</v>
      </c>
      <c r="O54" s="78">
        <f>SUM(O51:O53)</f>
        <v>0</v>
      </c>
      <c r="P54" s="78">
        <f>SUM(P51:P53)</f>
        <v>0</v>
      </c>
      <c r="Q54" s="51">
        <f t="shared" si="11"/>
        <v>0</v>
      </c>
    </row>
    <row r="55" spans="1:17" ht="12.75" customHeight="1">
      <c r="A55" s="7" t="str">
        <f>"   "&amp;Labels!C57</f>
        <v xml:space="preserve">   Total</v>
      </c>
      <c r="B55" s="74">
        <f>SUM(B39,B44,B49,B54)</f>
        <v>0</v>
      </c>
      <c r="C55" s="74">
        <f>SUM(C39,C44,C49,C54)</f>
        <v>0</v>
      </c>
      <c r="D55" s="74">
        <f>SUM(D39,D44,D49,D54)</f>
        <v>0</v>
      </c>
      <c r="E55" s="51">
        <f t="shared" si="8"/>
        <v>0</v>
      </c>
      <c r="F55" s="74">
        <f>SUM(F39,F44,F49,F54)</f>
        <v>0</v>
      </c>
      <c r="G55" s="74">
        <f>SUM(G39,G44,G49,G54)</f>
        <v>0</v>
      </c>
      <c r="H55" s="74">
        <f>SUM(H39,H44,H49,H54)</f>
        <v>0</v>
      </c>
      <c r="I55" s="51">
        <f t="shared" si="9"/>
        <v>0</v>
      </c>
      <c r="J55" s="74">
        <f>SUM(J39,J44,J49,J54)</f>
        <v>0</v>
      </c>
      <c r="K55" s="74">
        <f>SUM(K39,K44,K49,K54)</f>
        <v>0</v>
      </c>
      <c r="L55" s="74">
        <f>SUM(L39,L44,L49,L54)</f>
        <v>0</v>
      </c>
      <c r="M55" s="51">
        <f t="shared" si="10"/>
        <v>0</v>
      </c>
      <c r="N55" s="74">
        <f>SUM(N39,N44,N49,N54)</f>
        <v>0</v>
      </c>
      <c r="O55" s="74">
        <f>SUM(O39,O44,O49,O54)</f>
        <v>0</v>
      </c>
      <c r="P55" s="74">
        <f>SUM(P39,P44,P49,P54)</f>
        <v>0</v>
      </c>
      <c r="Q55" s="51">
        <f t="shared" si="11"/>
        <v>0</v>
      </c>
    </row>
    <row r="56" spans="1:17" ht="12.75" customHeight="1">
      <c r="A56" s="41" t="str">
        <f>"      "&amp;Labels!B69</f>
        <v xml:space="preserve">      Stage 1</v>
      </c>
      <c r="B56" s="73">
        <f t="shared" ref="B56:D58" si="12">SUM(B36,B41,B46,B51)</f>
        <v>0</v>
      </c>
      <c r="C56" s="73">
        <f t="shared" si="12"/>
        <v>0</v>
      </c>
      <c r="D56" s="73">
        <f t="shared" si="12"/>
        <v>0</v>
      </c>
      <c r="E56" s="51">
        <f t="shared" si="8"/>
        <v>0</v>
      </c>
      <c r="F56" s="73">
        <f t="shared" ref="F56:H58" si="13">SUM(F36,F41,F46,F51)</f>
        <v>0</v>
      </c>
      <c r="G56" s="73">
        <f t="shared" si="13"/>
        <v>0</v>
      </c>
      <c r="H56" s="73">
        <f t="shared" si="13"/>
        <v>0</v>
      </c>
      <c r="I56" s="51">
        <f t="shared" si="9"/>
        <v>0</v>
      </c>
      <c r="J56" s="73">
        <f t="shared" ref="J56:L58" si="14">SUM(J36,J41,J46,J51)</f>
        <v>0</v>
      </c>
      <c r="K56" s="73">
        <f t="shared" si="14"/>
        <v>0</v>
      </c>
      <c r="L56" s="73">
        <f t="shared" si="14"/>
        <v>0</v>
      </c>
      <c r="M56" s="51">
        <f t="shared" si="10"/>
        <v>0</v>
      </c>
      <c r="N56" s="73">
        <f t="shared" ref="N56:P58" si="15">SUM(N36,N41,N46,N51)</f>
        <v>0</v>
      </c>
      <c r="O56" s="73">
        <f t="shared" si="15"/>
        <v>0</v>
      </c>
      <c r="P56" s="73">
        <f t="shared" si="15"/>
        <v>0</v>
      </c>
      <c r="Q56" s="51">
        <f t="shared" si="11"/>
        <v>0</v>
      </c>
    </row>
    <row r="57" spans="1:17" ht="12.75" customHeight="1">
      <c r="A57" s="41" t="str">
        <f>"      "&amp;Labels!B70</f>
        <v xml:space="preserve">      Stage 2</v>
      </c>
      <c r="B57" s="73">
        <f t="shared" si="12"/>
        <v>0</v>
      </c>
      <c r="C57" s="73">
        <f t="shared" si="12"/>
        <v>0</v>
      </c>
      <c r="D57" s="73">
        <f t="shared" si="12"/>
        <v>0</v>
      </c>
      <c r="E57" s="51">
        <f t="shared" si="8"/>
        <v>0</v>
      </c>
      <c r="F57" s="73">
        <f t="shared" si="13"/>
        <v>0</v>
      </c>
      <c r="G57" s="73">
        <f t="shared" si="13"/>
        <v>0</v>
      </c>
      <c r="H57" s="73">
        <f t="shared" si="13"/>
        <v>0</v>
      </c>
      <c r="I57" s="51">
        <f t="shared" si="9"/>
        <v>0</v>
      </c>
      <c r="J57" s="73">
        <f t="shared" si="14"/>
        <v>0</v>
      </c>
      <c r="K57" s="73">
        <f t="shared" si="14"/>
        <v>0</v>
      </c>
      <c r="L57" s="73">
        <f t="shared" si="14"/>
        <v>0</v>
      </c>
      <c r="M57" s="51">
        <f t="shared" si="10"/>
        <v>0</v>
      </c>
      <c r="N57" s="73">
        <f t="shared" si="15"/>
        <v>0</v>
      </c>
      <c r="O57" s="73">
        <f t="shared" si="15"/>
        <v>0</v>
      </c>
      <c r="P57" s="73">
        <f t="shared" si="15"/>
        <v>0</v>
      </c>
      <c r="Q57" s="51">
        <f t="shared" si="11"/>
        <v>0</v>
      </c>
    </row>
    <row r="58" spans="1:17" ht="12.75" customHeight="1">
      <c r="A58" s="41" t="str">
        <f>"      "&amp;Labels!B71</f>
        <v xml:space="preserve">      Stage 3</v>
      </c>
      <c r="B58" s="73">
        <f t="shared" si="12"/>
        <v>0</v>
      </c>
      <c r="C58" s="73">
        <f t="shared" si="12"/>
        <v>0</v>
      </c>
      <c r="D58" s="73">
        <f t="shared" si="12"/>
        <v>0</v>
      </c>
      <c r="E58" s="51">
        <f t="shared" si="8"/>
        <v>0</v>
      </c>
      <c r="F58" s="73">
        <f t="shared" si="13"/>
        <v>0</v>
      </c>
      <c r="G58" s="73">
        <f t="shared" si="13"/>
        <v>0</v>
      </c>
      <c r="H58" s="73">
        <f t="shared" si="13"/>
        <v>0</v>
      </c>
      <c r="I58" s="51">
        <f t="shared" si="9"/>
        <v>0</v>
      </c>
      <c r="J58" s="73">
        <f t="shared" si="14"/>
        <v>0</v>
      </c>
      <c r="K58" s="73">
        <f t="shared" si="14"/>
        <v>0</v>
      </c>
      <c r="L58" s="73">
        <f t="shared" si="14"/>
        <v>0</v>
      </c>
      <c r="M58" s="51">
        <f t="shared" si="10"/>
        <v>0</v>
      </c>
      <c r="N58" s="73">
        <f t="shared" si="15"/>
        <v>0</v>
      </c>
      <c r="O58" s="73">
        <f t="shared" si="15"/>
        <v>0</v>
      </c>
      <c r="P58" s="73">
        <f t="shared" si="15"/>
        <v>0</v>
      </c>
      <c r="Q58" s="51">
        <f t="shared" si="11"/>
        <v>0</v>
      </c>
    </row>
    <row r="59" spans="1:17" ht="12.75" customHeight="1">
      <c r="A59" s="16" t="str">
        <f>"      "&amp;Labels!C68</f>
        <v xml:space="preserve">      Total</v>
      </c>
      <c r="B59" s="78">
        <f>B55</f>
        <v>0</v>
      </c>
      <c r="C59" s="78">
        <f>C55</f>
        <v>0</v>
      </c>
      <c r="D59" s="78">
        <f>D55</f>
        <v>0</v>
      </c>
      <c r="E59" s="51">
        <f>SUM(B55:D55)</f>
        <v>0</v>
      </c>
      <c r="F59" s="78">
        <f>F55</f>
        <v>0</v>
      </c>
      <c r="G59" s="78">
        <f>G55</f>
        <v>0</v>
      </c>
      <c r="H59" s="78">
        <f>H55</f>
        <v>0</v>
      </c>
      <c r="I59" s="51">
        <f>SUM(F55:H55)</f>
        <v>0</v>
      </c>
      <c r="J59" s="78">
        <f>J55</f>
        <v>0</v>
      </c>
      <c r="K59" s="78">
        <f>K55</f>
        <v>0</v>
      </c>
      <c r="L59" s="78">
        <f>L55</f>
        <v>0</v>
      </c>
      <c r="M59" s="51">
        <f>SUM(J55:L55)</f>
        <v>0</v>
      </c>
      <c r="N59" s="78">
        <f>N55</f>
        <v>0</v>
      </c>
      <c r="O59" s="78">
        <f>O55</f>
        <v>0</v>
      </c>
      <c r="P59" s="78">
        <f>P55</f>
        <v>0</v>
      </c>
      <c r="Q59" s="51">
        <f>SUM(N55:P55)</f>
        <v>0</v>
      </c>
    </row>
    <row r="60" spans="1:17" ht="12.75" customHeight="1">
      <c r="A60" s="7" t="str">
        <f>Labels!B66</f>
        <v>Stage 3</v>
      </c>
      <c r="B60" s="74"/>
      <c r="C60" s="74"/>
      <c r="D60" s="74"/>
      <c r="E60" s="51"/>
      <c r="F60" s="74"/>
      <c r="G60" s="74"/>
      <c r="H60" s="74"/>
      <c r="I60" s="51"/>
      <c r="J60" s="74"/>
      <c r="K60" s="74"/>
      <c r="L60" s="74"/>
      <c r="M60" s="51"/>
      <c r="N60" s="74"/>
      <c r="O60" s="74"/>
      <c r="P60" s="74"/>
      <c r="Q60" s="51"/>
    </row>
    <row r="61" spans="1:17" ht="12.75" customHeight="1">
      <c r="A61" s="16" t="str">
        <f>"   "&amp;Labels!B58</f>
        <v xml:space="preserve">   Material</v>
      </c>
      <c r="B61" s="78"/>
      <c r="C61" s="78"/>
      <c r="D61" s="78"/>
      <c r="E61" s="51"/>
      <c r="F61" s="78"/>
      <c r="G61" s="78"/>
      <c r="H61" s="78"/>
      <c r="I61" s="51"/>
      <c r="J61" s="78"/>
      <c r="K61" s="78"/>
      <c r="L61" s="78"/>
      <c r="M61" s="51"/>
      <c r="N61" s="78"/>
      <c r="O61" s="78"/>
      <c r="P61" s="78"/>
      <c r="Q61" s="51"/>
    </row>
    <row r="62" spans="1:17" ht="12.75" customHeight="1">
      <c r="A62" s="41" t="str">
        <f>"      "&amp;Labels!B69</f>
        <v xml:space="preserve">      Stage 1</v>
      </c>
      <c r="B62" s="73">
        <f>Transitions!B26*'Cost Flow Detail'!B97</f>
        <v>0</v>
      </c>
      <c r="C62" s="73">
        <f>Transitions!C26*'Cost Flow Detail'!C97</f>
        <v>0</v>
      </c>
      <c r="D62" s="73">
        <f>Transitions!D26*'Cost Flow Detail'!D97</f>
        <v>0</v>
      </c>
      <c r="E62" s="51">
        <f>SUM(B62:D62)</f>
        <v>0</v>
      </c>
      <c r="F62" s="73">
        <f>Transitions!F26*'Cost Flow Detail'!F97</f>
        <v>0</v>
      </c>
      <c r="G62" s="73">
        <f>Transitions!G26*'Cost Flow Detail'!G97</f>
        <v>0</v>
      </c>
      <c r="H62" s="73">
        <f>Transitions!H26*'Cost Flow Detail'!H97</f>
        <v>0</v>
      </c>
      <c r="I62" s="51">
        <f>SUM(F62:H62)</f>
        <v>0</v>
      </c>
      <c r="J62" s="73">
        <f>Transitions!J26*'Cost Flow Detail'!J97</f>
        <v>0</v>
      </c>
      <c r="K62" s="73">
        <f>Transitions!K26*'Cost Flow Detail'!K97</f>
        <v>0</v>
      </c>
      <c r="L62" s="73">
        <f>Transitions!L26*'Cost Flow Detail'!L97</f>
        <v>0</v>
      </c>
      <c r="M62" s="51">
        <f>SUM(J62:L62)</f>
        <v>0</v>
      </c>
      <c r="N62" s="73">
        <f>Transitions!N26*'Cost Flow Detail'!N97</f>
        <v>0</v>
      </c>
      <c r="O62" s="73">
        <f>Transitions!O26*'Cost Flow Detail'!O97</f>
        <v>0</v>
      </c>
      <c r="P62" s="73">
        <f>Transitions!P26*'Cost Flow Detail'!P97</f>
        <v>0</v>
      </c>
      <c r="Q62" s="51">
        <f>SUM(N62:P62)</f>
        <v>0</v>
      </c>
    </row>
    <row r="63" spans="1:17" ht="12.75" customHeight="1">
      <c r="A63" s="41" t="str">
        <f>"      "&amp;Labels!B70</f>
        <v xml:space="preserve">      Stage 2</v>
      </c>
      <c r="B63" s="73">
        <f>Transitions!B27*'Cost Flow Detail'!B97</f>
        <v>0</v>
      </c>
      <c r="C63" s="73">
        <f>Transitions!C27*'Cost Flow Detail'!C97</f>
        <v>0</v>
      </c>
      <c r="D63" s="73">
        <f>Transitions!D27*'Cost Flow Detail'!D97</f>
        <v>0</v>
      </c>
      <c r="E63" s="51">
        <f>SUM(B63:D63)</f>
        <v>0</v>
      </c>
      <c r="F63" s="73">
        <f>Transitions!F27*'Cost Flow Detail'!F97</f>
        <v>0</v>
      </c>
      <c r="G63" s="73">
        <f>Transitions!G27*'Cost Flow Detail'!G97</f>
        <v>0</v>
      </c>
      <c r="H63" s="73">
        <f>Transitions!H27*'Cost Flow Detail'!H97</f>
        <v>0</v>
      </c>
      <c r="I63" s="51">
        <f>SUM(F63:H63)</f>
        <v>0</v>
      </c>
      <c r="J63" s="73">
        <f>Transitions!J27*'Cost Flow Detail'!J97</f>
        <v>0</v>
      </c>
      <c r="K63" s="73">
        <f>Transitions!K27*'Cost Flow Detail'!K97</f>
        <v>0</v>
      </c>
      <c r="L63" s="73">
        <f>Transitions!L27*'Cost Flow Detail'!L97</f>
        <v>0</v>
      </c>
      <c r="M63" s="51">
        <f>SUM(J63:L63)</f>
        <v>0</v>
      </c>
      <c r="N63" s="73">
        <f>Transitions!N27*'Cost Flow Detail'!N97</f>
        <v>0</v>
      </c>
      <c r="O63" s="73">
        <f>Transitions!O27*'Cost Flow Detail'!O97</f>
        <v>0</v>
      </c>
      <c r="P63" s="73">
        <f>Transitions!P27*'Cost Flow Detail'!P97</f>
        <v>0</v>
      </c>
      <c r="Q63" s="51">
        <f>SUM(N63:P63)</f>
        <v>0</v>
      </c>
    </row>
    <row r="64" spans="1:17" ht="12.75" customHeight="1">
      <c r="A64" s="41" t="str">
        <f>"      "&amp;Labels!B71</f>
        <v xml:space="preserve">      Stage 3</v>
      </c>
      <c r="B64" s="73">
        <f>Transitions!B28*'Cost Flow Detail'!B97</f>
        <v>0</v>
      </c>
      <c r="C64" s="73">
        <f>Transitions!C28*'Cost Flow Detail'!C97</f>
        <v>0</v>
      </c>
      <c r="D64" s="73">
        <f>Transitions!D28*'Cost Flow Detail'!D97</f>
        <v>0</v>
      </c>
      <c r="E64" s="51">
        <f>SUM(B64:D64)</f>
        <v>0</v>
      </c>
      <c r="F64" s="73">
        <f>Transitions!F28*'Cost Flow Detail'!F97</f>
        <v>0</v>
      </c>
      <c r="G64" s="73">
        <f>Transitions!G28*'Cost Flow Detail'!G97</f>
        <v>0</v>
      </c>
      <c r="H64" s="73">
        <f>Transitions!H28*'Cost Flow Detail'!H97</f>
        <v>0</v>
      </c>
      <c r="I64" s="51">
        <f>SUM(F64:H64)</f>
        <v>0</v>
      </c>
      <c r="J64" s="73">
        <f>Transitions!J28*'Cost Flow Detail'!J97</f>
        <v>0</v>
      </c>
      <c r="K64" s="73">
        <f>Transitions!K28*'Cost Flow Detail'!K97</f>
        <v>0</v>
      </c>
      <c r="L64" s="73">
        <f>Transitions!L28*'Cost Flow Detail'!L97</f>
        <v>0</v>
      </c>
      <c r="M64" s="51">
        <f>SUM(J64:L64)</f>
        <v>0</v>
      </c>
      <c r="N64" s="73">
        <f>Transitions!N28*'Cost Flow Detail'!N97</f>
        <v>0</v>
      </c>
      <c r="O64" s="73">
        <f>Transitions!O28*'Cost Flow Detail'!O97</f>
        <v>0</v>
      </c>
      <c r="P64" s="73">
        <f>Transitions!P28*'Cost Flow Detail'!P97</f>
        <v>0</v>
      </c>
      <c r="Q64" s="51">
        <f>SUM(N64:P64)</f>
        <v>0</v>
      </c>
    </row>
    <row r="65" spans="1:17" ht="12.75" customHeight="1">
      <c r="A65" s="16" t="str">
        <f>"      "&amp;Labels!C68</f>
        <v xml:space="preserve">      Total</v>
      </c>
      <c r="B65" s="78">
        <f>SUM(B62:B64)</f>
        <v>0</v>
      </c>
      <c r="C65" s="78">
        <f>SUM(C62:C64)</f>
        <v>0</v>
      </c>
      <c r="D65" s="78">
        <f>SUM(D62:D64)</f>
        <v>0</v>
      </c>
      <c r="E65" s="51">
        <f>SUM(B65:D65)</f>
        <v>0</v>
      </c>
      <c r="F65" s="78">
        <f>SUM(F62:F64)</f>
        <v>0</v>
      </c>
      <c r="G65" s="78">
        <f>SUM(G62:G64)</f>
        <v>0</v>
      </c>
      <c r="H65" s="78">
        <f>SUM(H62:H64)</f>
        <v>0</v>
      </c>
      <c r="I65" s="51">
        <f>SUM(F65:H65)</f>
        <v>0</v>
      </c>
      <c r="J65" s="78">
        <f>SUM(J62:J64)</f>
        <v>0</v>
      </c>
      <c r="K65" s="78">
        <f>SUM(K62:K64)</f>
        <v>0</v>
      </c>
      <c r="L65" s="78">
        <f>SUM(L62:L64)</f>
        <v>0</v>
      </c>
      <c r="M65" s="51">
        <f>SUM(J65:L65)</f>
        <v>0</v>
      </c>
      <c r="N65" s="78">
        <f>SUM(N62:N64)</f>
        <v>0</v>
      </c>
      <c r="O65" s="78">
        <f>SUM(O62:O64)</f>
        <v>0</v>
      </c>
      <c r="P65" s="78">
        <f>SUM(P62:P64)</f>
        <v>0</v>
      </c>
      <c r="Q65" s="51">
        <f>SUM(N65:P65)</f>
        <v>0</v>
      </c>
    </row>
    <row r="66" spans="1:17" ht="12.75" customHeight="1">
      <c r="A66" s="16" t="str">
        <f>"   "&amp;Labels!B59</f>
        <v xml:space="preserve">   Labor</v>
      </c>
      <c r="B66" s="78"/>
      <c r="C66" s="78"/>
      <c r="D66" s="78"/>
      <c r="E66" s="51"/>
      <c r="F66" s="78"/>
      <c r="G66" s="78"/>
      <c r="H66" s="78"/>
      <c r="I66" s="51"/>
      <c r="J66" s="78"/>
      <c r="K66" s="78"/>
      <c r="L66" s="78"/>
      <c r="M66" s="51"/>
      <c r="N66" s="78"/>
      <c r="O66" s="78"/>
      <c r="P66" s="78"/>
      <c r="Q66" s="51"/>
    </row>
    <row r="67" spans="1:17" ht="12.75" customHeight="1">
      <c r="A67" s="41" t="str">
        <f>"      "&amp;Labels!B69</f>
        <v xml:space="preserve">      Stage 1</v>
      </c>
      <c r="B67" s="73">
        <f>Transitions!B26*'Cost Flow Detail'!B98</f>
        <v>0</v>
      </c>
      <c r="C67" s="73">
        <f>Transitions!C26*'Cost Flow Detail'!C98</f>
        <v>0</v>
      </c>
      <c r="D67" s="73">
        <f>Transitions!D26*'Cost Flow Detail'!D98</f>
        <v>0</v>
      </c>
      <c r="E67" s="51">
        <f>SUM(B67:D67)</f>
        <v>0</v>
      </c>
      <c r="F67" s="73">
        <f>Transitions!F26*'Cost Flow Detail'!F98</f>
        <v>0</v>
      </c>
      <c r="G67" s="73">
        <f>Transitions!G26*'Cost Flow Detail'!G98</f>
        <v>0</v>
      </c>
      <c r="H67" s="73">
        <f>Transitions!H26*'Cost Flow Detail'!H98</f>
        <v>0</v>
      </c>
      <c r="I67" s="51">
        <f>SUM(F67:H67)</f>
        <v>0</v>
      </c>
      <c r="J67" s="73">
        <f>Transitions!J26*'Cost Flow Detail'!J98</f>
        <v>0</v>
      </c>
      <c r="K67" s="73">
        <f>Transitions!K26*'Cost Flow Detail'!K98</f>
        <v>0</v>
      </c>
      <c r="L67" s="73">
        <f>Transitions!L26*'Cost Flow Detail'!L98</f>
        <v>0</v>
      </c>
      <c r="M67" s="51">
        <f>SUM(J67:L67)</f>
        <v>0</v>
      </c>
      <c r="N67" s="73">
        <f>Transitions!N26*'Cost Flow Detail'!N98</f>
        <v>0</v>
      </c>
      <c r="O67" s="73">
        <f>Transitions!O26*'Cost Flow Detail'!O98</f>
        <v>0</v>
      </c>
      <c r="P67" s="73">
        <f>Transitions!P26*'Cost Flow Detail'!P98</f>
        <v>0</v>
      </c>
      <c r="Q67" s="51">
        <f>SUM(N67:P67)</f>
        <v>0</v>
      </c>
    </row>
    <row r="68" spans="1:17" ht="12.75" customHeight="1">
      <c r="A68" s="41" t="str">
        <f>"      "&amp;Labels!B70</f>
        <v xml:space="preserve">      Stage 2</v>
      </c>
      <c r="B68" s="73">
        <f>Transitions!B27*'Cost Flow Detail'!B98</f>
        <v>0</v>
      </c>
      <c r="C68" s="73">
        <f>Transitions!C27*'Cost Flow Detail'!C98</f>
        <v>0</v>
      </c>
      <c r="D68" s="73">
        <f>Transitions!D27*'Cost Flow Detail'!D98</f>
        <v>0</v>
      </c>
      <c r="E68" s="51">
        <f>SUM(B68:D68)</f>
        <v>0</v>
      </c>
      <c r="F68" s="73">
        <f>Transitions!F27*'Cost Flow Detail'!F98</f>
        <v>0</v>
      </c>
      <c r="G68" s="73">
        <f>Transitions!G27*'Cost Flow Detail'!G98</f>
        <v>0</v>
      </c>
      <c r="H68" s="73">
        <f>Transitions!H27*'Cost Flow Detail'!H98</f>
        <v>0</v>
      </c>
      <c r="I68" s="51">
        <f>SUM(F68:H68)</f>
        <v>0</v>
      </c>
      <c r="J68" s="73">
        <f>Transitions!J27*'Cost Flow Detail'!J98</f>
        <v>0</v>
      </c>
      <c r="K68" s="73">
        <f>Transitions!K27*'Cost Flow Detail'!K98</f>
        <v>0</v>
      </c>
      <c r="L68" s="73">
        <f>Transitions!L27*'Cost Flow Detail'!L98</f>
        <v>0</v>
      </c>
      <c r="M68" s="51">
        <f>SUM(J68:L68)</f>
        <v>0</v>
      </c>
      <c r="N68" s="73">
        <f>Transitions!N27*'Cost Flow Detail'!N98</f>
        <v>0</v>
      </c>
      <c r="O68" s="73">
        <f>Transitions!O27*'Cost Flow Detail'!O98</f>
        <v>0</v>
      </c>
      <c r="P68" s="73">
        <f>Transitions!P27*'Cost Flow Detail'!P98</f>
        <v>0</v>
      </c>
      <c r="Q68" s="51">
        <f>SUM(N68:P68)</f>
        <v>0</v>
      </c>
    </row>
    <row r="69" spans="1:17" ht="12.75" customHeight="1">
      <c r="A69" s="41" t="str">
        <f>"      "&amp;Labels!B71</f>
        <v xml:space="preserve">      Stage 3</v>
      </c>
      <c r="B69" s="73">
        <f>Transitions!B28*'Cost Flow Detail'!B98</f>
        <v>0</v>
      </c>
      <c r="C69" s="73">
        <f>Transitions!C28*'Cost Flow Detail'!C98</f>
        <v>0</v>
      </c>
      <c r="D69" s="73">
        <f>Transitions!D28*'Cost Flow Detail'!D98</f>
        <v>0</v>
      </c>
      <c r="E69" s="51">
        <f>SUM(B69:D69)</f>
        <v>0</v>
      </c>
      <c r="F69" s="73">
        <f>Transitions!F28*'Cost Flow Detail'!F98</f>
        <v>0</v>
      </c>
      <c r="G69" s="73">
        <f>Transitions!G28*'Cost Flow Detail'!G98</f>
        <v>0</v>
      </c>
      <c r="H69" s="73">
        <f>Transitions!H28*'Cost Flow Detail'!H98</f>
        <v>0</v>
      </c>
      <c r="I69" s="51">
        <f>SUM(F69:H69)</f>
        <v>0</v>
      </c>
      <c r="J69" s="73">
        <f>Transitions!J28*'Cost Flow Detail'!J98</f>
        <v>0</v>
      </c>
      <c r="K69" s="73">
        <f>Transitions!K28*'Cost Flow Detail'!K98</f>
        <v>0</v>
      </c>
      <c r="L69" s="73">
        <f>Transitions!L28*'Cost Flow Detail'!L98</f>
        <v>0</v>
      </c>
      <c r="M69" s="51">
        <f>SUM(J69:L69)</f>
        <v>0</v>
      </c>
      <c r="N69" s="73">
        <f>Transitions!N28*'Cost Flow Detail'!N98</f>
        <v>0</v>
      </c>
      <c r="O69" s="73">
        <f>Transitions!O28*'Cost Flow Detail'!O98</f>
        <v>0</v>
      </c>
      <c r="P69" s="73">
        <f>Transitions!P28*'Cost Flow Detail'!P98</f>
        <v>0</v>
      </c>
      <c r="Q69" s="51">
        <f>SUM(N69:P69)</f>
        <v>0</v>
      </c>
    </row>
    <row r="70" spans="1:17" ht="12.75" customHeight="1">
      <c r="A70" s="16" t="str">
        <f>"      "&amp;Labels!C68</f>
        <v xml:space="preserve">      Total</v>
      </c>
      <c r="B70" s="78">
        <f>SUM(B67:B69)</f>
        <v>0</v>
      </c>
      <c r="C70" s="78">
        <f>SUM(C67:C69)</f>
        <v>0</v>
      </c>
      <c r="D70" s="78">
        <f>SUM(D67:D69)</f>
        <v>0</v>
      </c>
      <c r="E70" s="51">
        <f>SUM(B70:D70)</f>
        <v>0</v>
      </c>
      <c r="F70" s="78">
        <f>SUM(F67:F69)</f>
        <v>0</v>
      </c>
      <c r="G70" s="78">
        <f>SUM(G67:G69)</f>
        <v>0</v>
      </c>
      <c r="H70" s="78">
        <f>SUM(H67:H69)</f>
        <v>0</v>
      </c>
      <c r="I70" s="51">
        <f>SUM(F70:H70)</f>
        <v>0</v>
      </c>
      <c r="J70" s="78">
        <f>SUM(J67:J69)</f>
        <v>0</v>
      </c>
      <c r="K70" s="78">
        <f>SUM(K67:K69)</f>
        <v>0</v>
      </c>
      <c r="L70" s="78">
        <f>SUM(L67:L69)</f>
        <v>0</v>
      </c>
      <c r="M70" s="51">
        <f>SUM(J70:L70)</f>
        <v>0</v>
      </c>
      <c r="N70" s="78">
        <f>SUM(N67:N69)</f>
        <v>0</v>
      </c>
      <c r="O70" s="78">
        <f>SUM(O67:O69)</f>
        <v>0</v>
      </c>
      <c r="P70" s="78">
        <f>SUM(P67:P69)</f>
        <v>0</v>
      </c>
      <c r="Q70" s="51">
        <f>SUM(N70:P70)</f>
        <v>0</v>
      </c>
    </row>
    <row r="71" spans="1:17" ht="12.75" customHeight="1">
      <c r="A71" s="16" t="str">
        <f>"   "&amp;Labels!B60</f>
        <v xml:space="preserve">   Fixed Exp</v>
      </c>
      <c r="B71" s="78"/>
      <c r="C71" s="78"/>
      <c r="D71" s="78"/>
      <c r="E71" s="51"/>
      <c r="F71" s="78"/>
      <c r="G71" s="78"/>
      <c r="H71" s="78"/>
      <c r="I71" s="51"/>
      <c r="J71" s="78"/>
      <c r="K71" s="78"/>
      <c r="L71" s="78"/>
      <c r="M71" s="51"/>
      <c r="N71" s="78"/>
      <c r="O71" s="78"/>
      <c r="P71" s="78"/>
      <c r="Q71" s="51"/>
    </row>
    <row r="72" spans="1:17" ht="12.75" customHeight="1">
      <c r="A72" s="41" t="str">
        <f>"      "&amp;Labels!B69</f>
        <v xml:space="preserve">      Stage 1</v>
      </c>
      <c r="B72" s="73">
        <f>Transitions!B26*'Cost Flow Detail'!B99</f>
        <v>0</v>
      </c>
      <c r="C72" s="73">
        <f>Transitions!C26*'Cost Flow Detail'!C99</f>
        <v>0</v>
      </c>
      <c r="D72" s="73">
        <f>Transitions!D26*'Cost Flow Detail'!D99</f>
        <v>0</v>
      </c>
      <c r="E72" s="51">
        <f>SUM(B72:D72)</f>
        <v>0</v>
      </c>
      <c r="F72" s="73">
        <f>Transitions!F26*'Cost Flow Detail'!F99</f>
        <v>0</v>
      </c>
      <c r="G72" s="73">
        <f>Transitions!G26*'Cost Flow Detail'!G99</f>
        <v>0</v>
      </c>
      <c r="H72" s="73">
        <f>Transitions!H26*'Cost Flow Detail'!H99</f>
        <v>0</v>
      </c>
      <c r="I72" s="51">
        <f>SUM(F72:H72)</f>
        <v>0</v>
      </c>
      <c r="J72" s="73">
        <f>Transitions!J26*'Cost Flow Detail'!J99</f>
        <v>0</v>
      </c>
      <c r="K72" s="73">
        <f>Transitions!K26*'Cost Flow Detail'!K99</f>
        <v>0</v>
      </c>
      <c r="L72" s="73">
        <f>Transitions!L26*'Cost Flow Detail'!L99</f>
        <v>0</v>
      </c>
      <c r="M72" s="51">
        <f>SUM(J72:L72)</f>
        <v>0</v>
      </c>
      <c r="N72" s="73">
        <f>Transitions!N26*'Cost Flow Detail'!N99</f>
        <v>0</v>
      </c>
      <c r="O72" s="73">
        <f>Transitions!O26*'Cost Flow Detail'!O99</f>
        <v>0</v>
      </c>
      <c r="P72" s="73">
        <f>Transitions!P26*'Cost Flow Detail'!P99</f>
        <v>0</v>
      </c>
      <c r="Q72" s="51">
        <f>SUM(N72:P72)</f>
        <v>0</v>
      </c>
    </row>
    <row r="73" spans="1:17" ht="12.75" customHeight="1">
      <c r="A73" s="41" t="str">
        <f>"      "&amp;Labels!B70</f>
        <v xml:space="preserve">      Stage 2</v>
      </c>
      <c r="B73" s="73">
        <f>Transitions!B27*'Cost Flow Detail'!B99</f>
        <v>0</v>
      </c>
      <c r="C73" s="73">
        <f>Transitions!C27*'Cost Flow Detail'!C99</f>
        <v>0</v>
      </c>
      <c r="D73" s="73">
        <f>Transitions!D27*'Cost Flow Detail'!D99</f>
        <v>0</v>
      </c>
      <c r="E73" s="51">
        <f>SUM(B73:D73)</f>
        <v>0</v>
      </c>
      <c r="F73" s="73">
        <f>Transitions!F27*'Cost Flow Detail'!F99</f>
        <v>0</v>
      </c>
      <c r="G73" s="73">
        <f>Transitions!G27*'Cost Flow Detail'!G99</f>
        <v>0</v>
      </c>
      <c r="H73" s="73">
        <f>Transitions!H27*'Cost Flow Detail'!H99</f>
        <v>0</v>
      </c>
      <c r="I73" s="51">
        <f>SUM(F73:H73)</f>
        <v>0</v>
      </c>
      <c r="J73" s="73">
        <f>Transitions!J27*'Cost Flow Detail'!J99</f>
        <v>0</v>
      </c>
      <c r="K73" s="73">
        <f>Transitions!K27*'Cost Flow Detail'!K99</f>
        <v>0</v>
      </c>
      <c r="L73" s="73">
        <f>Transitions!L27*'Cost Flow Detail'!L99</f>
        <v>0</v>
      </c>
      <c r="M73" s="51">
        <f>SUM(J73:L73)</f>
        <v>0</v>
      </c>
      <c r="N73" s="73">
        <f>Transitions!N27*'Cost Flow Detail'!N99</f>
        <v>0</v>
      </c>
      <c r="O73" s="73">
        <f>Transitions!O27*'Cost Flow Detail'!O99</f>
        <v>0</v>
      </c>
      <c r="P73" s="73">
        <f>Transitions!P27*'Cost Flow Detail'!P99</f>
        <v>0</v>
      </c>
      <c r="Q73" s="51">
        <f>SUM(N73:P73)</f>
        <v>0</v>
      </c>
    </row>
    <row r="74" spans="1:17" ht="12.75" customHeight="1">
      <c r="A74" s="41" t="str">
        <f>"      "&amp;Labels!B71</f>
        <v xml:space="preserve">      Stage 3</v>
      </c>
      <c r="B74" s="73">
        <f>Transitions!B28*'Cost Flow Detail'!B99</f>
        <v>0</v>
      </c>
      <c r="C74" s="73">
        <f>Transitions!C28*'Cost Flow Detail'!C99</f>
        <v>0</v>
      </c>
      <c r="D74" s="73">
        <f>Transitions!D28*'Cost Flow Detail'!D99</f>
        <v>0</v>
      </c>
      <c r="E74" s="51">
        <f>SUM(B74:D74)</f>
        <v>0</v>
      </c>
      <c r="F74" s="73">
        <f>Transitions!F28*'Cost Flow Detail'!F99</f>
        <v>0</v>
      </c>
      <c r="G74" s="73">
        <f>Transitions!G28*'Cost Flow Detail'!G99</f>
        <v>0</v>
      </c>
      <c r="H74" s="73">
        <f>Transitions!H28*'Cost Flow Detail'!H99</f>
        <v>0</v>
      </c>
      <c r="I74" s="51">
        <f>SUM(F74:H74)</f>
        <v>0</v>
      </c>
      <c r="J74" s="73">
        <f>Transitions!J28*'Cost Flow Detail'!J99</f>
        <v>0</v>
      </c>
      <c r="K74" s="73">
        <f>Transitions!K28*'Cost Flow Detail'!K99</f>
        <v>0</v>
      </c>
      <c r="L74" s="73">
        <f>Transitions!L28*'Cost Flow Detail'!L99</f>
        <v>0</v>
      </c>
      <c r="M74" s="51">
        <f>SUM(J74:L74)</f>
        <v>0</v>
      </c>
      <c r="N74" s="73">
        <f>Transitions!N28*'Cost Flow Detail'!N99</f>
        <v>0</v>
      </c>
      <c r="O74" s="73">
        <f>Transitions!O28*'Cost Flow Detail'!O99</f>
        <v>0</v>
      </c>
      <c r="P74" s="73">
        <f>Transitions!P28*'Cost Flow Detail'!P99</f>
        <v>0</v>
      </c>
      <c r="Q74" s="51">
        <f>SUM(N74:P74)</f>
        <v>0</v>
      </c>
    </row>
    <row r="75" spans="1:17" ht="12.75" customHeight="1">
      <c r="A75" s="16" t="str">
        <f>"      "&amp;Labels!C68</f>
        <v xml:space="preserve">      Total</v>
      </c>
      <c r="B75" s="78">
        <f>SUM(B72:B74)</f>
        <v>0</v>
      </c>
      <c r="C75" s="78">
        <f>SUM(C72:C74)</f>
        <v>0</v>
      </c>
      <c r="D75" s="78">
        <f>SUM(D72:D74)</f>
        <v>0</v>
      </c>
      <c r="E75" s="51">
        <f>SUM(B75:D75)</f>
        <v>0</v>
      </c>
      <c r="F75" s="78">
        <f>SUM(F72:F74)</f>
        <v>0</v>
      </c>
      <c r="G75" s="78">
        <f>SUM(G72:G74)</f>
        <v>0</v>
      </c>
      <c r="H75" s="78">
        <f>SUM(H72:H74)</f>
        <v>0</v>
      </c>
      <c r="I75" s="51">
        <f>SUM(F75:H75)</f>
        <v>0</v>
      </c>
      <c r="J75" s="78">
        <f>SUM(J72:J74)</f>
        <v>0</v>
      </c>
      <c r="K75" s="78">
        <f>SUM(K72:K74)</f>
        <v>0</v>
      </c>
      <c r="L75" s="78">
        <f>SUM(L72:L74)</f>
        <v>0</v>
      </c>
      <c r="M75" s="51">
        <f>SUM(J75:L75)</f>
        <v>0</v>
      </c>
      <c r="N75" s="78">
        <f>SUM(N72:N74)</f>
        <v>0</v>
      </c>
      <c r="O75" s="78">
        <f>SUM(O72:O74)</f>
        <v>0</v>
      </c>
      <c r="P75" s="78">
        <f>SUM(P72:P74)</f>
        <v>0</v>
      </c>
      <c r="Q75" s="51">
        <f>SUM(N75:P75)</f>
        <v>0</v>
      </c>
    </row>
    <row r="76" spans="1:17" ht="12.75" customHeight="1">
      <c r="A76" s="16" t="str">
        <f>"   "&amp;Labels!B61</f>
        <v xml:space="preserve">   OH</v>
      </c>
      <c r="B76" s="78"/>
      <c r="C76" s="78"/>
      <c r="D76" s="78"/>
      <c r="E76" s="51"/>
      <c r="F76" s="78"/>
      <c r="G76" s="78"/>
      <c r="H76" s="78"/>
      <c r="I76" s="51"/>
      <c r="J76" s="78"/>
      <c r="K76" s="78"/>
      <c r="L76" s="78"/>
      <c r="M76" s="51"/>
      <c r="N76" s="78"/>
      <c r="O76" s="78"/>
      <c r="P76" s="78"/>
      <c r="Q76" s="51"/>
    </row>
    <row r="77" spans="1:17" ht="12.75" customHeight="1">
      <c r="A77" s="41" t="str">
        <f>"      "&amp;Labels!B69</f>
        <v xml:space="preserve">      Stage 1</v>
      </c>
      <c r="B77" s="73">
        <f>Transitions!B26*'Cost Flow Detail'!B100</f>
        <v>0</v>
      </c>
      <c r="C77" s="73">
        <f>Transitions!C26*'Cost Flow Detail'!C100</f>
        <v>0</v>
      </c>
      <c r="D77" s="73">
        <f>Transitions!D26*'Cost Flow Detail'!D100</f>
        <v>0</v>
      </c>
      <c r="E77" s="51">
        <f t="shared" ref="E77:E84" si="16">SUM(B77:D77)</f>
        <v>0</v>
      </c>
      <c r="F77" s="73">
        <f>Transitions!F26*'Cost Flow Detail'!F100</f>
        <v>0</v>
      </c>
      <c r="G77" s="73">
        <f>Transitions!G26*'Cost Flow Detail'!G100</f>
        <v>0</v>
      </c>
      <c r="H77" s="73">
        <f>Transitions!H26*'Cost Flow Detail'!H100</f>
        <v>0</v>
      </c>
      <c r="I77" s="51">
        <f t="shared" ref="I77:I84" si="17">SUM(F77:H77)</f>
        <v>0</v>
      </c>
      <c r="J77" s="73">
        <f>Transitions!J26*'Cost Flow Detail'!J100</f>
        <v>0</v>
      </c>
      <c r="K77" s="73">
        <f>Transitions!K26*'Cost Flow Detail'!K100</f>
        <v>0</v>
      </c>
      <c r="L77" s="73">
        <f>Transitions!L26*'Cost Flow Detail'!L100</f>
        <v>0</v>
      </c>
      <c r="M77" s="51">
        <f t="shared" ref="M77:M84" si="18">SUM(J77:L77)</f>
        <v>0</v>
      </c>
      <c r="N77" s="73">
        <f>Transitions!N26*'Cost Flow Detail'!N100</f>
        <v>0</v>
      </c>
      <c r="O77" s="73">
        <f>Transitions!O26*'Cost Flow Detail'!O100</f>
        <v>0</v>
      </c>
      <c r="P77" s="73">
        <f>Transitions!P26*'Cost Flow Detail'!P100</f>
        <v>0</v>
      </c>
      <c r="Q77" s="51">
        <f t="shared" ref="Q77:Q84" si="19">SUM(N77:P77)</f>
        <v>0</v>
      </c>
    </row>
    <row r="78" spans="1:17" ht="12.75" customHeight="1">
      <c r="A78" s="41" t="str">
        <f>"      "&amp;Labels!B70</f>
        <v xml:space="preserve">      Stage 2</v>
      </c>
      <c r="B78" s="73">
        <f>Transitions!B27*'Cost Flow Detail'!B100</f>
        <v>0</v>
      </c>
      <c r="C78" s="73">
        <f>Transitions!C27*'Cost Flow Detail'!C100</f>
        <v>0</v>
      </c>
      <c r="D78" s="73">
        <f>Transitions!D27*'Cost Flow Detail'!D100</f>
        <v>0</v>
      </c>
      <c r="E78" s="51">
        <f t="shared" si="16"/>
        <v>0</v>
      </c>
      <c r="F78" s="73">
        <f>Transitions!F27*'Cost Flow Detail'!F100</f>
        <v>0</v>
      </c>
      <c r="G78" s="73">
        <f>Transitions!G27*'Cost Flow Detail'!G100</f>
        <v>0</v>
      </c>
      <c r="H78" s="73">
        <f>Transitions!H27*'Cost Flow Detail'!H100</f>
        <v>0</v>
      </c>
      <c r="I78" s="51">
        <f t="shared" si="17"/>
        <v>0</v>
      </c>
      <c r="J78" s="73">
        <f>Transitions!J27*'Cost Flow Detail'!J100</f>
        <v>0</v>
      </c>
      <c r="K78" s="73">
        <f>Transitions!K27*'Cost Flow Detail'!K100</f>
        <v>0</v>
      </c>
      <c r="L78" s="73">
        <f>Transitions!L27*'Cost Flow Detail'!L100</f>
        <v>0</v>
      </c>
      <c r="M78" s="51">
        <f t="shared" si="18"/>
        <v>0</v>
      </c>
      <c r="N78" s="73">
        <f>Transitions!N27*'Cost Flow Detail'!N100</f>
        <v>0</v>
      </c>
      <c r="O78" s="73">
        <f>Transitions!O27*'Cost Flow Detail'!O100</f>
        <v>0</v>
      </c>
      <c r="P78" s="73">
        <f>Transitions!P27*'Cost Flow Detail'!P100</f>
        <v>0</v>
      </c>
      <c r="Q78" s="51">
        <f t="shared" si="19"/>
        <v>0</v>
      </c>
    </row>
    <row r="79" spans="1:17" ht="12.75" customHeight="1">
      <c r="A79" s="41" t="str">
        <f>"      "&amp;Labels!B71</f>
        <v xml:space="preserve">      Stage 3</v>
      </c>
      <c r="B79" s="73">
        <f>Transitions!B28*'Cost Flow Detail'!B100</f>
        <v>0</v>
      </c>
      <c r="C79" s="73">
        <f>Transitions!C28*'Cost Flow Detail'!C100</f>
        <v>0</v>
      </c>
      <c r="D79" s="73">
        <f>Transitions!D28*'Cost Flow Detail'!D100</f>
        <v>0</v>
      </c>
      <c r="E79" s="51">
        <f t="shared" si="16"/>
        <v>0</v>
      </c>
      <c r="F79" s="73">
        <f>Transitions!F28*'Cost Flow Detail'!F100</f>
        <v>0</v>
      </c>
      <c r="G79" s="73">
        <f>Transitions!G28*'Cost Flow Detail'!G100</f>
        <v>0</v>
      </c>
      <c r="H79" s="73">
        <f>Transitions!H28*'Cost Flow Detail'!H100</f>
        <v>0</v>
      </c>
      <c r="I79" s="51">
        <f t="shared" si="17"/>
        <v>0</v>
      </c>
      <c r="J79" s="73">
        <f>Transitions!J28*'Cost Flow Detail'!J100</f>
        <v>0</v>
      </c>
      <c r="K79" s="73">
        <f>Transitions!K28*'Cost Flow Detail'!K100</f>
        <v>0</v>
      </c>
      <c r="L79" s="73">
        <f>Transitions!L28*'Cost Flow Detail'!L100</f>
        <v>0</v>
      </c>
      <c r="M79" s="51">
        <f t="shared" si="18"/>
        <v>0</v>
      </c>
      <c r="N79" s="73">
        <f>Transitions!N28*'Cost Flow Detail'!N100</f>
        <v>0</v>
      </c>
      <c r="O79" s="73">
        <f>Transitions!O28*'Cost Flow Detail'!O100</f>
        <v>0</v>
      </c>
      <c r="P79" s="73">
        <f>Transitions!P28*'Cost Flow Detail'!P100</f>
        <v>0</v>
      </c>
      <c r="Q79" s="51">
        <f t="shared" si="19"/>
        <v>0</v>
      </c>
    </row>
    <row r="80" spans="1:17" ht="12.75" customHeight="1">
      <c r="A80" s="16" t="str">
        <f>"      "&amp;Labels!C68</f>
        <v xml:space="preserve">      Total</v>
      </c>
      <c r="B80" s="78">
        <f>SUM(B77:B79)</f>
        <v>0</v>
      </c>
      <c r="C80" s="78">
        <f>SUM(C77:C79)</f>
        <v>0</v>
      </c>
      <c r="D80" s="78">
        <f>SUM(D77:D79)</f>
        <v>0</v>
      </c>
      <c r="E80" s="51">
        <f t="shared" si="16"/>
        <v>0</v>
      </c>
      <c r="F80" s="78">
        <f>SUM(F77:F79)</f>
        <v>0</v>
      </c>
      <c r="G80" s="78">
        <f>SUM(G77:G79)</f>
        <v>0</v>
      </c>
      <c r="H80" s="78">
        <f>SUM(H77:H79)</f>
        <v>0</v>
      </c>
      <c r="I80" s="51">
        <f t="shared" si="17"/>
        <v>0</v>
      </c>
      <c r="J80" s="78">
        <f>SUM(J77:J79)</f>
        <v>0</v>
      </c>
      <c r="K80" s="78">
        <f>SUM(K77:K79)</f>
        <v>0</v>
      </c>
      <c r="L80" s="78">
        <f>SUM(L77:L79)</f>
        <v>0</v>
      </c>
      <c r="M80" s="51">
        <f t="shared" si="18"/>
        <v>0</v>
      </c>
      <c r="N80" s="78">
        <f>SUM(N77:N79)</f>
        <v>0</v>
      </c>
      <c r="O80" s="78">
        <f>SUM(O77:O79)</f>
        <v>0</v>
      </c>
      <c r="P80" s="78">
        <f>SUM(P77:P79)</f>
        <v>0</v>
      </c>
      <c r="Q80" s="51">
        <f t="shared" si="19"/>
        <v>0</v>
      </c>
    </row>
    <row r="81" spans="1:17" ht="12.75" customHeight="1">
      <c r="A81" s="7" t="str">
        <f>"   "&amp;Labels!C57</f>
        <v xml:space="preserve">   Total</v>
      </c>
      <c r="B81" s="74">
        <f>SUM(B65,B70,B75,B80)</f>
        <v>0</v>
      </c>
      <c r="C81" s="74">
        <f>SUM(C65,C70,C75,C80)</f>
        <v>0</v>
      </c>
      <c r="D81" s="74">
        <f>SUM(D65,D70,D75,D80)</f>
        <v>0</v>
      </c>
      <c r="E81" s="51">
        <f t="shared" si="16"/>
        <v>0</v>
      </c>
      <c r="F81" s="74">
        <f>SUM(F65,F70,F75,F80)</f>
        <v>0</v>
      </c>
      <c r="G81" s="74">
        <f>SUM(G65,G70,G75,G80)</f>
        <v>0</v>
      </c>
      <c r="H81" s="74">
        <f>SUM(H65,H70,H75,H80)</f>
        <v>0</v>
      </c>
      <c r="I81" s="51">
        <f t="shared" si="17"/>
        <v>0</v>
      </c>
      <c r="J81" s="74">
        <f>SUM(J65,J70,J75,J80)</f>
        <v>0</v>
      </c>
      <c r="K81" s="74">
        <f>SUM(K65,K70,K75,K80)</f>
        <v>0</v>
      </c>
      <c r="L81" s="74">
        <f>SUM(L65,L70,L75,L80)</f>
        <v>0</v>
      </c>
      <c r="M81" s="51">
        <f t="shared" si="18"/>
        <v>0</v>
      </c>
      <c r="N81" s="74">
        <f>SUM(N65,N70,N75,N80)</f>
        <v>0</v>
      </c>
      <c r="O81" s="74">
        <f>SUM(O65,O70,O75,O80)</f>
        <v>0</v>
      </c>
      <c r="P81" s="74">
        <f>SUM(P65,P70,P75,P80)</f>
        <v>0</v>
      </c>
      <c r="Q81" s="51">
        <f t="shared" si="19"/>
        <v>0</v>
      </c>
    </row>
    <row r="82" spans="1:17" ht="12.75" customHeight="1">
      <c r="A82" s="41" t="str">
        <f>"      "&amp;Labels!B69</f>
        <v xml:space="preserve">      Stage 1</v>
      </c>
      <c r="B82" s="73">
        <f t="shared" ref="B82:D84" si="20">SUM(B62,B67,B72,B77)</f>
        <v>0</v>
      </c>
      <c r="C82" s="73">
        <f t="shared" si="20"/>
        <v>0</v>
      </c>
      <c r="D82" s="73">
        <f t="shared" si="20"/>
        <v>0</v>
      </c>
      <c r="E82" s="51">
        <f t="shared" si="16"/>
        <v>0</v>
      </c>
      <c r="F82" s="73">
        <f t="shared" ref="F82:H84" si="21">SUM(F62,F67,F72,F77)</f>
        <v>0</v>
      </c>
      <c r="G82" s="73">
        <f t="shared" si="21"/>
        <v>0</v>
      </c>
      <c r="H82" s="73">
        <f t="shared" si="21"/>
        <v>0</v>
      </c>
      <c r="I82" s="51">
        <f t="shared" si="17"/>
        <v>0</v>
      </c>
      <c r="J82" s="73">
        <f t="shared" ref="J82:L84" si="22">SUM(J62,J67,J72,J77)</f>
        <v>0</v>
      </c>
      <c r="K82" s="73">
        <f t="shared" si="22"/>
        <v>0</v>
      </c>
      <c r="L82" s="73">
        <f t="shared" si="22"/>
        <v>0</v>
      </c>
      <c r="M82" s="51">
        <f t="shared" si="18"/>
        <v>0</v>
      </c>
      <c r="N82" s="73">
        <f t="shared" ref="N82:P84" si="23">SUM(N62,N67,N72,N77)</f>
        <v>0</v>
      </c>
      <c r="O82" s="73">
        <f t="shared" si="23"/>
        <v>0</v>
      </c>
      <c r="P82" s="73">
        <f t="shared" si="23"/>
        <v>0</v>
      </c>
      <c r="Q82" s="51">
        <f t="shared" si="19"/>
        <v>0</v>
      </c>
    </row>
    <row r="83" spans="1:17" ht="12.75" customHeight="1">
      <c r="A83" s="41" t="str">
        <f>"      "&amp;Labels!B70</f>
        <v xml:space="preserve">      Stage 2</v>
      </c>
      <c r="B83" s="73">
        <f t="shared" si="20"/>
        <v>0</v>
      </c>
      <c r="C83" s="73">
        <f t="shared" si="20"/>
        <v>0</v>
      </c>
      <c r="D83" s="73">
        <f t="shared" si="20"/>
        <v>0</v>
      </c>
      <c r="E83" s="51">
        <f t="shared" si="16"/>
        <v>0</v>
      </c>
      <c r="F83" s="73">
        <f t="shared" si="21"/>
        <v>0</v>
      </c>
      <c r="G83" s="73">
        <f t="shared" si="21"/>
        <v>0</v>
      </c>
      <c r="H83" s="73">
        <f t="shared" si="21"/>
        <v>0</v>
      </c>
      <c r="I83" s="51">
        <f t="shared" si="17"/>
        <v>0</v>
      </c>
      <c r="J83" s="73">
        <f t="shared" si="22"/>
        <v>0</v>
      </c>
      <c r="K83" s="73">
        <f t="shared" si="22"/>
        <v>0</v>
      </c>
      <c r="L83" s="73">
        <f t="shared" si="22"/>
        <v>0</v>
      </c>
      <c r="M83" s="51">
        <f t="shared" si="18"/>
        <v>0</v>
      </c>
      <c r="N83" s="73">
        <f t="shared" si="23"/>
        <v>0</v>
      </c>
      <c r="O83" s="73">
        <f t="shared" si="23"/>
        <v>0</v>
      </c>
      <c r="P83" s="73">
        <f t="shared" si="23"/>
        <v>0</v>
      </c>
      <c r="Q83" s="51">
        <f t="shared" si="19"/>
        <v>0</v>
      </c>
    </row>
    <row r="84" spans="1:17" ht="12.75" customHeight="1">
      <c r="A84" s="41" t="str">
        <f>"      "&amp;Labels!B71</f>
        <v xml:space="preserve">      Stage 3</v>
      </c>
      <c r="B84" s="73">
        <f t="shared" si="20"/>
        <v>0</v>
      </c>
      <c r="C84" s="73">
        <f t="shared" si="20"/>
        <v>0</v>
      </c>
      <c r="D84" s="73">
        <f t="shared" si="20"/>
        <v>0</v>
      </c>
      <c r="E84" s="51">
        <f t="shared" si="16"/>
        <v>0</v>
      </c>
      <c r="F84" s="73">
        <f t="shared" si="21"/>
        <v>0</v>
      </c>
      <c r="G84" s="73">
        <f t="shared" si="21"/>
        <v>0</v>
      </c>
      <c r="H84" s="73">
        <f t="shared" si="21"/>
        <v>0</v>
      </c>
      <c r="I84" s="51">
        <f t="shared" si="17"/>
        <v>0</v>
      </c>
      <c r="J84" s="73">
        <f t="shared" si="22"/>
        <v>0</v>
      </c>
      <c r="K84" s="73">
        <f t="shared" si="22"/>
        <v>0</v>
      </c>
      <c r="L84" s="73">
        <f t="shared" si="22"/>
        <v>0</v>
      </c>
      <c r="M84" s="51">
        <f t="shared" si="18"/>
        <v>0</v>
      </c>
      <c r="N84" s="73">
        <f t="shared" si="23"/>
        <v>0</v>
      </c>
      <c r="O84" s="73">
        <f t="shared" si="23"/>
        <v>0</v>
      </c>
      <c r="P84" s="73">
        <f t="shared" si="23"/>
        <v>0</v>
      </c>
      <c r="Q84" s="51">
        <f t="shared" si="19"/>
        <v>0</v>
      </c>
    </row>
    <row r="85" spans="1:17" ht="12.75" customHeight="1">
      <c r="A85" s="16" t="str">
        <f>"      "&amp;Labels!C68</f>
        <v xml:space="preserve">      Total</v>
      </c>
      <c r="B85" s="78">
        <f>B81</f>
        <v>0</v>
      </c>
      <c r="C85" s="78">
        <f>C81</f>
        <v>0</v>
      </c>
      <c r="D85" s="78">
        <f>D81</f>
        <v>0</v>
      </c>
      <c r="E85" s="51">
        <f>SUM(B81:D81)</f>
        <v>0</v>
      </c>
      <c r="F85" s="78">
        <f>F81</f>
        <v>0</v>
      </c>
      <c r="G85" s="78">
        <f>G81</f>
        <v>0</v>
      </c>
      <c r="H85" s="78">
        <f>H81</f>
        <v>0</v>
      </c>
      <c r="I85" s="51">
        <f>SUM(F81:H81)</f>
        <v>0</v>
      </c>
      <c r="J85" s="78">
        <f>J81</f>
        <v>0</v>
      </c>
      <c r="K85" s="78">
        <f>K81</f>
        <v>0</v>
      </c>
      <c r="L85" s="78">
        <f>L81</f>
        <v>0</v>
      </c>
      <c r="M85" s="51">
        <f>SUM(J81:L81)</f>
        <v>0</v>
      </c>
      <c r="N85" s="78">
        <f>N81</f>
        <v>0</v>
      </c>
      <c r="O85" s="78">
        <f>O81</f>
        <v>0</v>
      </c>
      <c r="P85" s="78">
        <f>P81</f>
        <v>0</v>
      </c>
      <c r="Q85" s="51">
        <f>SUM(N81:P81)</f>
        <v>0</v>
      </c>
    </row>
    <row r="86" spans="1:17" ht="12.75" customHeight="1">
      <c r="A86" s="6" t="str">
        <f>Labels!C63</f>
        <v>Total</v>
      </c>
      <c r="B86" s="88">
        <f>SUM(B29,B55,B81)</f>
        <v>0</v>
      </c>
      <c r="C86" s="88">
        <f>SUM(C29,C55,C81)</f>
        <v>0</v>
      </c>
      <c r="D86" s="88">
        <f>SUM(D29,D55,D81)</f>
        <v>0</v>
      </c>
      <c r="E86" s="89">
        <f>SUM(B86:D86)</f>
        <v>0</v>
      </c>
      <c r="F86" s="88">
        <f>SUM(F29,F55,F81)</f>
        <v>0</v>
      </c>
      <c r="G86" s="88">
        <f>SUM(G29,G55,G81)</f>
        <v>0</v>
      </c>
      <c r="H86" s="88">
        <f>SUM(H29,H55,H81)</f>
        <v>0</v>
      </c>
      <c r="I86" s="89">
        <f>SUM(F86:H86)</f>
        <v>0</v>
      </c>
      <c r="J86" s="88">
        <f>SUM(J29,J55,J81)</f>
        <v>0</v>
      </c>
      <c r="K86" s="88">
        <f>SUM(K29,K55,K81)</f>
        <v>0</v>
      </c>
      <c r="L86" s="88">
        <f>SUM(L29,L55,L81)</f>
        <v>0</v>
      </c>
      <c r="M86" s="89">
        <f>SUM(J86:L86)</f>
        <v>0</v>
      </c>
      <c r="N86" s="88">
        <f>SUM(N29,N55,N81)</f>
        <v>0</v>
      </c>
      <c r="O86" s="88">
        <f>SUM(O29,O55,O81)</f>
        <v>0</v>
      </c>
      <c r="P86" s="88">
        <f>SUM(P29,P55,P81)</f>
        <v>0</v>
      </c>
      <c r="Q86" s="89">
        <f>SUM(N86:P86)</f>
        <v>0</v>
      </c>
    </row>
    <row r="87" spans="1:17" ht="12.75" customHeight="1">
      <c r="A87" s="16" t="str">
        <f>"   "&amp;Labels!B58</f>
        <v xml:space="preserve">   Material</v>
      </c>
      <c r="B87" s="78"/>
      <c r="C87" s="78"/>
      <c r="D87" s="78"/>
      <c r="E87" s="51"/>
      <c r="F87" s="78"/>
      <c r="G87" s="78"/>
      <c r="H87" s="78"/>
      <c r="I87" s="51"/>
      <c r="J87" s="78"/>
      <c r="K87" s="78"/>
      <c r="L87" s="78"/>
      <c r="M87" s="51"/>
      <c r="N87" s="78"/>
      <c r="O87" s="78"/>
      <c r="P87" s="78"/>
      <c r="Q87" s="51"/>
    </row>
    <row r="88" spans="1:17" ht="12.75" customHeight="1">
      <c r="A88" s="41" t="str">
        <f>"      "&amp;Labels!B69</f>
        <v xml:space="preserve">      Stage 1</v>
      </c>
      <c r="B88" s="73">
        <f t="shared" ref="B88:D91" si="24">SUM(B10,B36,B62)</f>
        <v>0</v>
      </c>
      <c r="C88" s="73">
        <f t="shared" si="24"/>
        <v>0</v>
      </c>
      <c r="D88" s="73">
        <f t="shared" si="24"/>
        <v>0</v>
      </c>
      <c r="E88" s="51">
        <f>SUM(B88:D88)</f>
        <v>0</v>
      </c>
      <c r="F88" s="73">
        <f t="shared" ref="F88:H91" si="25">SUM(F10,F36,F62)</f>
        <v>0</v>
      </c>
      <c r="G88" s="73">
        <f t="shared" si="25"/>
        <v>0</v>
      </c>
      <c r="H88" s="73">
        <f t="shared" si="25"/>
        <v>0</v>
      </c>
      <c r="I88" s="51">
        <f>SUM(F88:H88)</f>
        <v>0</v>
      </c>
      <c r="J88" s="73">
        <f t="shared" ref="J88:L91" si="26">SUM(J10,J36,J62)</f>
        <v>0</v>
      </c>
      <c r="K88" s="73">
        <f t="shared" si="26"/>
        <v>0</v>
      </c>
      <c r="L88" s="73">
        <f t="shared" si="26"/>
        <v>0</v>
      </c>
      <c r="M88" s="51">
        <f>SUM(J88:L88)</f>
        <v>0</v>
      </c>
      <c r="N88" s="73">
        <f t="shared" ref="N88:P91" si="27">SUM(N10,N36,N62)</f>
        <v>0</v>
      </c>
      <c r="O88" s="73">
        <f t="shared" si="27"/>
        <v>0</v>
      </c>
      <c r="P88" s="73">
        <f t="shared" si="27"/>
        <v>0</v>
      </c>
      <c r="Q88" s="51">
        <f>SUM(N88:P88)</f>
        <v>0</v>
      </c>
    </row>
    <row r="89" spans="1:17" ht="12.75" customHeight="1">
      <c r="A89" s="41" t="str">
        <f>"      "&amp;Labels!B70</f>
        <v xml:space="preserve">      Stage 2</v>
      </c>
      <c r="B89" s="73">
        <f t="shared" si="24"/>
        <v>0</v>
      </c>
      <c r="C89" s="73">
        <f t="shared" si="24"/>
        <v>0</v>
      </c>
      <c r="D89" s="73">
        <f t="shared" si="24"/>
        <v>0</v>
      </c>
      <c r="E89" s="51">
        <f>SUM(B89:D89)</f>
        <v>0</v>
      </c>
      <c r="F89" s="73">
        <f t="shared" si="25"/>
        <v>0</v>
      </c>
      <c r="G89" s="73">
        <f t="shared" si="25"/>
        <v>0</v>
      </c>
      <c r="H89" s="73">
        <f t="shared" si="25"/>
        <v>0</v>
      </c>
      <c r="I89" s="51">
        <f>SUM(F89:H89)</f>
        <v>0</v>
      </c>
      <c r="J89" s="73">
        <f t="shared" si="26"/>
        <v>0</v>
      </c>
      <c r="K89" s="73">
        <f t="shared" si="26"/>
        <v>0</v>
      </c>
      <c r="L89" s="73">
        <f t="shared" si="26"/>
        <v>0</v>
      </c>
      <c r="M89" s="51">
        <f>SUM(J89:L89)</f>
        <v>0</v>
      </c>
      <c r="N89" s="73">
        <f t="shared" si="27"/>
        <v>0</v>
      </c>
      <c r="O89" s="73">
        <f t="shared" si="27"/>
        <v>0</v>
      </c>
      <c r="P89" s="73">
        <f t="shared" si="27"/>
        <v>0</v>
      </c>
      <c r="Q89" s="51">
        <f>SUM(N89:P89)</f>
        <v>0</v>
      </c>
    </row>
    <row r="90" spans="1:17" ht="12.75" customHeight="1">
      <c r="A90" s="41" t="str">
        <f>"      "&amp;Labels!B71</f>
        <v xml:space="preserve">      Stage 3</v>
      </c>
      <c r="B90" s="73">
        <f t="shared" si="24"/>
        <v>0</v>
      </c>
      <c r="C90" s="73">
        <f t="shared" si="24"/>
        <v>0</v>
      </c>
      <c r="D90" s="73">
        <f t="shared" si="24"/>
        <v>0</v>
      </c>
      <c r="E90" s="51">
        <f>SUM(B90:D90)</f>
        <v>0</v>
      </c>
      <c r="F90" s="73">
        <f t="shared" si="25"/>
        <v>0</v>
      </c>
      <c r="G90" s="73">
        <f t="shared" si="25"/>
        <v>0</v>
      </c>
      <c r="H90" s="73">
        <f t="shared" si="25"/>
        <v>0</v>
      </c>
      <c r="I90" s="51">
        <f>SUM(F90:H90)</f>
        <v>0</v>
      </c>
      <c r="J90" s="73">
        <f t="shared" si="26"/>
        <v>0</v>
      </c>
      <c r="K90" s="73">
        <f t="shared" si="26"/>
        <v>0</v>
      </c>
      <c r="L90" s="73">
        <f t="shared" si="26"/>
        <v>0</v>
      </c>
      <c r="M90" s="51">
        <f>SUM(J90:L90)</f>
        <v>0</v>
      </c>
      <c r="N90" s="73">
        <f t="shared" si="27"/>
        <v>0</v>
      </c>
      <c r="O90" s="73">
        <f t="shared" si="27"/>
        <v>0</v>
      </c>
      <c r="P90" s="73">
        <f t="shared" si="27"/>
        <v>0</v>
      </c>
      <c r="Q90" s="51">
        <f>SUM(N90:P90)</f>
        <v>0</v>
      </c>
    </row>
    <row r="91" spans="1:17" ht="12.75" customHeight="1">
      <c r="A91" s="16" t="str">
        <f>"      "&amp;Labels!C68</f>
        <v xml:space="preserve">      Total</v>
      </c>
      <c r="B91" s="78">
        <f t="shared" si="24"/>
        <v>0</v>
      </c>
      <c r="C91" s="78">
        <f t="shared" si="24"/>
        <v>0</v>
      </c>
      <c r="D91" s="78">
        <f t="shared" si="24"/>
        <v>0</v>
      </c>
      <c r="E91" s="51">
        <f>SUM(B91:D91)</f>
        <v>0</v>
      </c>
      <c r="F91" s="78">
        <f t="shared" si="25"/>
        <v>0</v>
      </c>
      <c r="G91" s="78">
        <f t="shared" si="25"/>
        <v>0</v>
      </c>
      <c r="H91" s="78">
        <f t="shared" si="25"/>
        <v>0</v>
      </c>
      <c r="I91" s="51">
        <f>SUM(F91:H91)</f>
        <v>0</v>
      </c>
      <c r="J91" s="78">
        <f t="shared" si="26"/>
        <v>0</v>
      </c>
      <c r="K91" s="78">
        <f t="shared" si="26"/>
        <v>0</v>
      </c>
      <c r="L91" s="78">
        <f t="shared" si="26"/>
        <v>0</v>
      </c>
      <c r="M91" s="51">
        <f>SUM(J91:L91)</f>
        <v>0</v>
      </c>
      <c r="N91" s="78">
        <f t="shared" si="27"/>
        <v>0</v>
      </c>
      <c r="O91" s="78">
        <f t="shared" si="27"/>
        <v>0</v>
      </c>
      <c r="P91" s="78">
        <f t="shared" si="27"/>
        <v>0</v>
      </c>
      <c r="Q91" s="51">
        <f>SUM(N91:P91)</f>
        <v>0</v>
      </c>
    </row>
    <row r="92" spans="1:17" ht="12.75" customHeight="1">
      <c r="A92" s="16" t="str">
        <f>"   "&amp;Labels!B59</f>
        <v xml:space="preserve">   Labor</v>
      </c>
      <c r="B92" s="78"/>
      <c r="C92" s="78"/>
      <c r="D92" s="78"/>
      <c r="E92" s="51"/>
      <c r="F92" s="78"/>
      <c r="G92" s="78"/>
      <c r="H92" s="78"/>
      <c r="I92" s="51"/>
      <c r="J92" s="78"/>
      <c r="K92" s="78"/>
      <c r="L92" s="78"/>
      <c r="M92" s="51"/>
      <c r="N92" s="78"/>
      <c r="O92" s="78"/>
      <c r="P92" s="78"/>
      <c r="Q92" s="51"/>
    </row>
    <row r="93" spans="1:17" ht="12.75" customHeight="1">
      <c r="A93" s="41" t="str">
        <f>"      "&amp;Labels!B69</f>
        <v xml:space="preserve">      Stage 1</v>
      </c>
      <c r="B93" s="73">
        <f t="shared" ref="B93:D96" si="28">SUM(B15,B41,B67)</f>
        <v>0</v>
      </c>
      <c r="C93" s="73">
        <f t="shared" si="28"/>
        <v>0</v>
      </c>
      <c r="D93" s="73">
        <f t="shared" si="28"/>
        <v>0</v>
      </c>
      <c r="E93" s="51">
        <f>SUM(B93:D93)</f>
        <v>0</v>
      </c>
      <c r="F93" s="73">
        <f t="shared" ref="F93:H96" si="29">SUM(F15,F41,F67)</f>
        <v>0</v>
      </c>
      <c r="G93" s="73">
        <f t="shared" si="29"/>
        <v>0</v>
      </c>
      <c r="H93" s="73">
        <f t="shared" si="29"/>
        <v>0</v>
      </c>
      <c r="I93" s="51">
        <f>SUM(F93:H93)</f>
        <v>0</v>
      </c>
      <c r="J93" s="73">
        <f t="shared" ref="J93:L96" si="30">SUM(J15,J41,J67)</f>
        <v>0</v>
      </c>
      <c r="K93" s="73">
        <f t="shared" si="30"/>
        <v>0</v>
      </c>
      <c r="L93" s="73">
        <f t="shared" si="30"/>
        <v>0</v>
      </c>
      <c r="M93" s="51">
        <f>SUM(J93:L93)</f>
        <v>0</v>
      </c>
      <c r="N93" s="73">
        <f t="shared" ref="N93:P96" si="31">SUM(N15,N41,N67)</f>
        <v>0</v>
      </c>
      <c r="O93" s="73">
        <f t="shared" si="31"/>
        <v>0</v>
      </c>
      <c r="P93" s="73">
        <f t="shared" si="31"/>
        <v>0</v>
      </c>
      <c r="Q93" s="51">
        <f>SUM(N93:P93)</f>
        <v>0</v>
      </c>
    </row>
    <row r="94" spans="1:17" ht="12.75" customHeight="1">
      <c r="A94" s="41" t="str">
        <f>"      "&amp;Labels!B70</f>
        <v xml:space="preserve">      Stage 2</v>
      </c>
      <c r="B94" s="73">
        <f t="shared" si="28"/>
        <v>0</v>
      </c>
      <c r="C94" s="73">
        <f t="shared" si="28"/>
        <v>0</v>
      </c>
      <c r="D94" s="73">
        <f t="shared" si="28"/>
        <v>0</v>
      </c>
      <c r="E94" s="51">
        <f>SUM(B94:D94)</f>
        <v>0</v>
      </c>
      <c r="F94" s="73">
        <f t="shared" si="29"/>
        <v>0</v>
      </c>
      <c r="G94" s="73">
        <f t="shared" si="29"/>
        <v>0</v>
      </c>
      <c r="H94" s="73">
        <f t="shared" si="29"/>
        <v>0</v>
      </c>
      <c r="I94" s="51">
        <f>SUM(F94:H94)</f>
        <v>0</v>
      </c>
      <c r="J94" s="73">
        <f t="shared" si="30"/>
        <v>0</v>
      </c>
      <c r="K94" s="73">
        <f t="shared" si="30"/>
        <v>0</v>
      </c>
      <c r="L94" s="73">
        <f t="shared" si="30"/>
        <v>0</v>
      </c>
      <c r="M94" s="51">
        <f>SUM(J94:L94)</f>
        <v>0</v>
      </c>
      <c r="N94" s="73">
        <f t="shared" si="31"/>
        <v>0</v>
      </c>
      <c r="O94" s="73">
        <f t="shared" si="31"/>
        <v>0</v>
      </c>
      <c r="P94" s="73">
        <f t="shared" si="31"/>
        <v>0</v>
      </c>
      <c r="Q94" s="51">
        <f>SUM(N94:P94)</f>
        <v>0</v>
      </c>
    </row>
    <row r="95" spans="1:17" ht="12.75" customHeight="1">
      <c r="A95" s="41" t="str">
        <f>"      "&amp;Labels!B71</f>
        <v xml:space="preserve">      Stage 3</v>
      </c>
      <c r="B95" s="73">
        <f t="shared" si="28"/>
        <v>0</v>
      </c>
      <c r="C95" s="73">
        <f t="shared" si="28"/>
        <v>0</v>
      </c>
      <c r="D95" s="73">
        <f t="shared" si="28"/>
        <v>0</v>
      </c>
      <c r="E95" s="51">
        <f>SUM(B95:D95)</f>
        <v>0</v>
      </c>
      <c r="F95" s="73">
        <f t="shared" si="29"/>
        <v>0</v>
      </c>
      <c r="G95" s="73">
        <f t="shared" si="29"/>
        <v>0</v>
      </c>
      <c r="H95" s="73">
        <f t="shared" si="29"/>
        <v>0</v>
      </c>
      <c r="I95" s="51">
        <f>SUM(F95:H95)</f>
        <v>0</v>
      </c>
      <c r="J95" s="73">
        <f t="shared" si="30"/>
        <v>0</v>
      </c>
      <c r="K95" s="73">
        <f t="shared" si="30"/>
        <v>0</v>
      </c>
      <c r="L95" s="73">
        <f t="shared" si="30"/>
        <v>0</v>
      </c>
      <c r="M95" s="51">
        <f>SUM(J95:L95)</f>
        <v>0</v>
      </c>
      <c r="N95" s="73">
        <f t="shared" si="31"/>
        <v>0</v>
      </c>
      <c r="O95" s="73">
        <f t="shared" si="31"/>
        <v>0</v>
      </c>
      <c r="P95" s="73">
        <f t="shared" si="31"/>
        <v>0</v>
      </c>
      <c r="Q95" s="51">
        <f>SUM(N95:P95)</f>
        <v>0</v>
      </c>
    </row>
    <row r="96" spans="1:17" ht="12.75" customHeight="1">
      <c r="A96" s="16" t="str">
        <f>"      "&amp;Labels!C68</f>
        <v xml:space="preserve">      Total</v>
      </c>
      <c r="B96" s="78">
        <f t="shared" si="28"/>
        <v>0</v>
      </c>
      <c r="C96" s="78">
        <f t="shared" si="28"/>
        <v>0</v>
      </c>
      <c r="D96" s="78">
        <f t="shared" si="28"/>
        <v>0</v>
      </c>
      <c r="E96" s="51">
        <f>SUM(B96:D96)</f>
        <v>0</v>
      </c>
      <c r="F96" s="78">
        <f t="shared" si="29"/>
        <v>0</v>
      </c>
      <c r="G96" s="78">
        <f t="shared" si="29"/>
        <v>0</v>
      </c>
      <c r="H96" s="78">
        <f t="shared" si="29"/>
        <v>0</v>
      </c>
      <c r="I96" s="51">
        <f>SUM(F96:H96)</f>
        <v>0</v>
      </c>
      <c r="J96" s="78">
        <f t="shared" si="30"/>
        <v>0</v>
      </c>
      <c r="K96" s="78">
        <f t="shared" si="30"/>
        <v>0</v>
      </c>
      <c r="L96" s="78">
        <f t="shared" si="30"/>
        <v>0</v>
      </c>
      <c r="M96" s="51">
        <f>SUM(J96:L96)</f>
        <v>0</v>
      </c>
      <c r="N96" s="78">
        <f t="shared" si="31"/>
        <v>0</v>
      </c>
      <c r="O96" s="78">
        <f t="shared" si="31"/>
        <v>0</v>
      </c>
      <c r="P96" s="78">
        <f t="shared" si="31"/>
        <v>0</v>
      </c>
      <c r="Q96" s="51">
        <f>SUM(N96:P96)</f>
        <v>0</v>
      </c>
    </row>
    <row r="97" spans="1:17" ht="12.75" customHeight="1">
      <c r="A97" s="16" t="str">
        <f>"   "&amp;Labels!B60</f>
        <v xml:space="preserve">   Fixed Exp</v>
      </c>
      <c r="B97" s="78"/>
      <c r="C97" s="78"/>
      <c r="D97" s="78"/>
      <c r="E97" s="51"/>
      <c r="F97" s="78"/>
      <c r="G97" s="78"/>
      <c r="H97" s="78"/>
      <c r="I97" s="51"/>
      <c r="J97" s="78"/>
      <c r="K97" s="78"/>
      <c r="L97" s="78"/>
      <c r="M97" s="51"/>
      <c r="N97" s="78"/>
      <c r="O97" s="78"/>
      <c r="P97" s="78"/>
      <c r="Q97" s="51"/>
    </row>
    <row r="98" spans="1:17" ht="12.75" customHeight="1">
      <c r="A98" s="41" t="str">
        <f>"      "&amp;Labels!B69</f>
        <v xml:space="preserve">      Stage 1</v>
      </c>
      <c r="B98" s="73">
        <f t="shared" ref="B98:D101" si="32">SUM(B20,B46,B72)</f>
        <v>0</v>
      </c>
      <c r="C98" s="73">
        <f t="shared" si="32"/>
        <v>0</v>
      </c>
      <c r="D98" s="73">
        <f t="shared" si="32"/>
        <v>0</v>
      </c>
      <c r="E98" s="51">
        <f>SUM(B98:D98)</f>
        <v>0</v>
      </c>
      <c r="F98" s="73">
        <f t="shared" ref="F98:H101" si="33">SUM(F20,F46,F72)</f>
        <v>0</v>
      </c>
      <c r="G98" s="73">
        <f t="shared" si="33"/>
        <v>0</v>
      </c>
      <c r="H98" s="73">
        <f t="shared" si="33"/>
        <v>0</v>
      </c>
      <c r="I98" s="51">
        <f>SUM(F98:H98)</f>
        <v>0</v>
      </c>
      <c r="J98" s="73">
        <f t="shared" ref="J98:L101" si="34">SUM(J20,J46,J72)</f>
        <v>0</v>
      </c>
      <c r="K98" s="73">
        <f t="shared" si="34"/>
        <v>0</v>
      </c>
      <c r="L98" s="73">
        <f t="shared" si="34"/>
        <v>0</v>
      </c>
      <c r="M98" s="51">
        <f>SUM(J98:L98)</f>
        <v>0</v>
      </c>
      <c r="N98" s="73">
        <f t="shared" ref="N98:P101" si="35">SUM(N20,N46,N72)</f>
        <v>0</v>
      </c>
      <c r="O98" s="73">
        <f t="shared" si="35"/>
        <v>0</v>
      </c>
      <c r="P98" s="73">
        <f t="shared" si="35"/>
        <v>0</v>
      </c>
      <c r="Q98" s="51">
        <f>SUM(N98:P98)</f>
        <v>0</v>
      </c>
    </row>
    <row r="99" spans="1:17" ht="12.75" customHeight="1">
      <c r="A99" s="41" t="str">
        <f>"      "&amp;Labels!B70</f>
        <v xml:space="preserve">      Stage 2</v>
      </c>
      <c r="B99" s="73">
        <f t="shared" si="32"/>
        <v>0</v>
      </c>
      <c r="C99" s="73">
        <f t="shared" si="32"/>
        <v>0</v>
      </c>
      <c r="D99" s="73">
        <f t="shared" si="32"/>
        <v>0</v>
      </c>
      <c r="E99" s="51">
        <f>SUM(B99:D99)</f>
        <v>0</v>
      </c>
      <c r="F99" s="73">
        <f t="shared" si="33"/>
        <v>0</v>
      </c>
      <c r="G99" s="73">
        <f t="shared" si="33"/>
        <v>0</v>
      </c>
      <c r="H99" s="73">
        <f t="shared" si="33"/>
        <v>0</v>
      </c>
      <c r="I99" s="51">
        <f>SUM(F99:H99)</f>
        <v>0</v>
      </c>
      <c r="J99" s="73">
        <f t="shared" si="34"/>
        <v>0</v>
      </c>
      <c r="K99" s="73">
        <f t="shared" si="34"/>
        <v>0</v>
      </c>
      <c r="L99" s="73">
        <f t="shared" si="34"/>
        <v>0</v>
      </c>
      <c r="M99" s="51">
        <f>SUM(J99:L99)</f>
        <v>0</v>
      </c>
      <c r="N99" s="73">
        <f t="shared" si="35"/>
        <v>0</v>
      </c>
      <c r="O99" s="73">
        <f t="shared" si="35"/>
        <v>0</v>
      </c>
      <c r="P99" s="73">
        <f t="shared" si="35"/>
        <v>0</v>
      </c>
      <c r="Q99" s="51">
        <f>SUM(N99:P99)</f>
        <v>0</v>
      </c>
    </row>
    <row r="100" spans="1:17" ht="12.75" customHeight="1">
      <c r="A100" s="41" t="str">
        <f>"      "&amp;Labels!B71</f>
        <v xml:space="preserve">      Stage 3</v>
      </c>
      <c r="B100" s="73">
        <f t="shared" si="32"/>
        <v>0</v>
      </c>
      <c r="C100" s="73">
        <f t="shared" si="32"/>
        <v>0</v>
      </c>
      <c r="D100" s="73">
        <f t="shared" si="32"/>
        <v>0</v>
      </c>
      <c r="E100" s="51">
        <f>SUM(B100:D100)</f>
        <v>0</v>
      </c>
      <c r="F100" s="73">
        <f t="shared" si="33"/>
        <v>0</v>
      </c>
      <c r="G100" s="73">
        <f t="shared" si="33"/>
        <v>0</v>
      </c>
      <c r="H100" s="73">
        <f t="shared" si="33"/>
        <v>0</v>
      </c>
      <c r="I100" s="51">
        <f>SUM(F100:H100)</f>
        <v>0</v>
      </c>
      <c r="J100" s="73">
        <f t="shared" si="34"/>
        <v>0</v>
      </c>
      <c r="K100" s="73">
        <f t="shared" si="34"/>
        <v>0</v>
      </c>
      <c r="L100" s="73">
        <f t="shared" si="34"/>
        <v>0</v>
      </c>
      <c r="M100" s="51">
        <f>SUM(J100:L100)</f>
        <v>0</v>
      </c>
      <c r="N100" s="73">
        <f t="shared" si="35"/>
        <v>0</v>
      </c>
      <c r="O100" s="73">
        <f t="shared" si="35"/>
        <v>0</v>
      </c>
      <c r="P100" s="73">
        <f t="shared" si="35"/>
        <v>0</v>
      </c>
      <c r="Q100" s="51">
        <f>SUM(N100:P100)</f>
        <v>0</v>
      </c>
    </row>
    <row r="101" spans="1:17" ht="12.75" customHeight="1">
      <c r="A101" s="16" t="str">
        <f>"      "&amp;Labels!C68</f>
        <v xml:space="preserve">      Total</v>
      </c>
      <c r="B101" s="78">
        <f t="shared" si="32"/>
        <v>0</v>
      </c>
      <c r="C101" s="78">
        <f t="shared" si="32"/>
        <v>0</v>
      </c>
      <c r="D101" s="78">
        <f t="shared" si="32"/>
        <v>0</v>
      </c>
      <c r="E101" s="51">
        <f>SUM(B101:D101)</f>
        <v>0</v>
      </c>
      <c r="F101" s="78">
        <f t="shared" si="33"/>
        <v>0</v>
      </c>
      <c r="G101" s="78">
        <f t="shared" si="33"/>
        <v>0</v>
      </c>
      <c r="H101" s="78">
        <f t="shared" si="33"/>
        <v>0</v>
      </c>
      <c r="I101" s="51">
        <f>SUM(F101:H101)</f>
        <v>0</v>
      </c>
      <c r="J101" s="78">
        <f t="shared" si="34"/>
        <v>0</v>
      </c>
      <c r="K101" s="78">
        <f t="shared" si="34"/>
        <v>0</v>
      </c>
      <c r="L101" s="78">
        <f t="shared" si="34"/>
        <v>0</v>
      </c>
      <c r="M101" s="51">
        <f>SUM(J101:L101)</f>
        <v>0</v>
      </c>
      <c r="N101" s="78">
        <f t="shared" si="35"/>
        <v>0</v>
      </c>
      <c r="O101" s="78">
        <f t="shared" si="35"/>
        <v>0</v>
      </c>
      <c r="P101" s="78">
        <f t="shared" si="35"/>
        <v>0</v>
      </c>
      <c r="Q101" s="51">
        <f>SUM(N101:P101)</f>
        <v>0</v>
      </c>
    </row>
    <row r="102" spans="1:17" ht="12.75" customHeight="1">
      <c r="A102" s="16" t="str">
        <f>"   "&amp;Labels!B61</f>
        <v xml:space="preserve">   OH</v>
      </c>
      <c r="B102" s="78"/>
      <c r="C102" s="78"/>
      <c r="D102" s="78"/>
      <c r="E102" s="51"/>
      <c r="F102" s="78"/>
      <c r="G102" s="78"/>
      <c r="H102" s="78"/>
      <c r="I102" s="51"/>
      <c r="J102" s="78"/>
      <c r="K102" s="78"/>
      <c r="L102" s="78"/>
      <c r="M102" s="51"/>
      <c r="N102" s="78"/>
      <c r="O102" s="78"/>
      <c r="P102" s="78"/>
      <c r="Q102" s="51"/>
    </row>
    <row r="103" spans="1:17" ht="12.75" customHeight="1">
      <c r="A103" s="41" t="str">
        <f>"      "&amp;Labels!B69</f>
        <v xml:space="preserve">      Stage 1</v>
      </c>
      <c r="B103" s="73">
        <f t="shared" ref="B103:D106" si="36">SUM(B25,B51,B77)</f>
        <v>0</v>
      </c>
      <c r="C103" s="73">
        <f t="shared" si="36"/>
        <v>0</v>
      </c>
      <c r="D103" s="73">
        <f t="shared" si="36"/>
        <v>0</v>
      </c>
      <c r="E103" s="51">
        <f>SUM(B103:D103)</f>
        <v>0</v>
      </c>
      <c r="F103" s="73">
        <f t="shared" ref="F103:H106" si="37">SUM(F25,F51,F77)</f>
        <v>0</v>
      </c>
      <c r="G103" s="73">
        <f t="shared" si="37"/>
        <v>0</v>
      </c>
      <c r="H103" s="73">
        <f t="shared" si="37"/>
        <v>0</v>
      </c>
      <c r="I103" s="51">
        <f>SUM(F103:H103)</f>
        <v>0</v>
      </c>
      <c r="J103" s="73">
        <f t="shared" ref="J103:L106" si="38">SUM(J25,J51,J77)</f>
        <v>0</v>
      </c>
      <c r="K103" s="73">
        <f t="shared" si="38"/>
        <v>0</v>
      </c>
      <c r="L103" s="73">
        <f t="shared" si="38"/>
        <v>0</v>
      </c>
      <c r="M103" s="51">
        <f>SUM(J103:L103)</f>
        <v>0</v>
      </c>
      <c r="N103" s="73">
        <f t="shared" ref="N103:P106" si="39">SUM(N25,N51,N77)</f>
        <v>0</v>
      </c>
      <c r="O103" s="73">
        <f t="shared" si="39"/>
        <v>0</v>
      </c>
      <c r="P103" s="73">
        <f t="shared" si="39"/>
        <v>0</v>
      </c>
      <c r="Q103" s="51">
        <f>SUM(N103:P103)</f>
        <v>0</v>
      </c>
    </row>
    <row r="104" spans="1:17" ht="12.75" customHeight="1">
      <c r="A104" s="41" t="str">
        <f>"      "&amp;Labels!B70</f>
        <v xml:space="preserve">      Stage 2</v>
      </c>
      <c r="B104" s="73">
        <f t="shared" si="36"/>
        <v>0</v>
      </c>
      <c r="C104" s="73">
        <f t="shared" si="36"/>
        <v>0</v>
      </c>
      <c r="D104" s="73">
        <f t="shared" si="36"/>
        <v>0</v>
      </c>
      <c r="E104" s="51">
        <f>SUM(B104:D104)</f>
        <v>0</v>
      </c>
      <c r="F104" s="73">
        <f t="shared" si="37"/>
        <v>0</v>
      </c>
      <c r="G104" s="73">
        <f t="shared" si="37"/>
        <v>0</v>
      </c>
      <c r="H104" s="73">
        <f t="shared" si="37"/>
        <v>0</v>
      </c>
      <c r="I104" s="51">
        <f>SUM(F104:H104)</f>
        <v>0</v>
      </c>
      <c r="J104" s="73">
        <f t="shared" si="38"/>
        <v>0</v>
      </c>
      <c r="K104" s="73">
        <f t="shared" si="38"/>
        <v>0</v>
      </c>
      <c r="L104" s="73">
        <f t="shared" si="38"/>
        <v>0</v>
      </c>
      <c r="M104" s="51">
        <f>SUM(J104:L104)</f>
        <v>0</v>
      </c>
      <c r="N104" s="73">
        <f t="shared" si="39"/>
        <v>0</v>
      </c>
      <c r="O104" s="73">
        <f t="shared" si="39"/>
        <v>0</v>
      </c>
      <c r="P104" s="73">
        <f t="shared" si="39"/>
        <v>0</v>
      </c>
      <c r="Q104" s="51">
        <f>SUM(N104:P104)</f>
        <v>0</v>
      </c>
    </row>
    <row r="105" spans="1:17" ht="12.75" customHeight="1">
      <c r="A105" s="41" t="str">
        <f>"      "&amp;Labels!B71</f>
        <v xml:space="preserve">      Stage 3</v>
      </c>
      <c r="B105" s="73">
        <f t="shared" si="36"/>
        <v>0</v>
      </c>
      <c r="C105" s="73">
        <f t="shared" si="36"/>
        <v>0</v>
      </c>
      <c r="D105" s="73">
        <f t="shared" si="36"/>
        <v>0</v>
      </c>
      <c r="E105" s="51">
        <f>SUM(B105:D105)</f>
        <v>0</v>
      </c>
      <c r="F105" s="73">
        <f t="shared" si="37"/>
        <v>0</v>
      </c>
      <c r="G105" s="73">
        <f t="shared" si="37"/>
        <v>0</v>
      </c>
      <c r="H105" s="73">
        <f t="shared" si="37"/>
        <v>0</v>
      </c>
      <c r="I105" s="51">
        <f>SUM(F105:H105)</f>
        <v>0</v>
      </c>
      <c r="J105" s="73">
        <f t="shared" si="38"/>
        <v>0</v>
      </c>
      <c r="K105" s="73">
        <f t="shared" si="38"/>
        <v>0</v>
      </c>
      <c r="L105" s="73">
        <f t="shared" si="38"/>
        <v>0</v>
      </c>
      <c r="M105" s="51">
        <f>SUM(J105:L105)</f>
        <v>0</v>
      </c>
      <c r="N105" s="73">
        <f t="shared" si="39"/>
        <v>0</v>
      </c>
      <c r="O105" s="73">
        <f t="shared" si="39"/>
        <v>0</v>
      </c>
      <c r="P105" s="73">
        <f t="shared" si="39"/>
        <v>0</v>
      </c>
      <c r="Q105" s="51">
        <f>SUM(N105:P105)</f>
        <v>0</v>
      </c>
    </row>
    <row r="106" spans="1:17" ht="12.75" customHeight="1">
      <c r="A106" s="16" t="str">
        <f>"      "&amp;Labels!C68</f>
        <v xml:space="preserve">      Total</v>
      </c>
      <c r="B106" s="78">
        <f t="shared" si="36"/>
        <v>0</v>
      </c>
      <c r="C106" s="78">
        <f t="shared" si="36"/>
        <v>0</v>
      </c>
      <c r="D106" s="78">
        <f t="shared" si="36"/>
        <v>0</v>
      </c>
      <c r="E106" s="51">
        <f>SUM(B106:D106)</f>
        <v>0</v>
      </c>
      <c r="F106" s="78">
        <f t="shared" si="37"/>
        <v>0</v>
      </c>
      <c r="G106" s="78">
        <f t="shared" si="37"/>
        <v>0</v>
      </c>
      <c r="H106" s="78">
        <f t="shared" si="37"/>
        <v>0</v>
      </c>
      <c r="I106" s="51">
        <f>SUM(F106:H106)</f>
        <v>0</v>
      </c>
      <c r="J106" s="78">
        <f t="shared" si="38"/>
        <v>0</v>
      </c>
      <c r="K106" s="78">
        <f t="shared" si="38"/>
        <v>0</v>
      </c>
      <c r="L106" s="78">
        <f t="shared" si="38"/>
        <v>0</v>
      </c>
      <c r="M106" s="51">
        <f>SUM(J106:L106)</f>
        <v>0</v>
      </c>
      <c r="N106" s="78">
        <f t="shared" si="39"/>
        <v>0</v>
      </c>
      <c r="O106" s="78">
        <f t="shared" si="39"/>
        <v>0</v>
      </c>
      <c r="P106" s="78">
        <f t="shared" si="39"/>
        <v>0</v>
      </c>
      <c r="Q106" s="51">
        <f>SUM(N106:P106)</f>
        <v>0</v>
      </c>
    </row>
    <row r="107" spans="1:17" ht="12.75" customHeight="1">
      <c r="A107" s="7" t="str">
        <f>"   "&amp;Labels!C57</f>
        <v xml:space="preserve">   Total</v>
      </c>
      <c r="B107" s="74">
        <f>B86</f>
        <v>0</v>
      </c>
      <c r="C107" s="74">
        <f>C86</f>
        <v>0</v>
      </c>
      <c r="D107" s="74">
        <f>D86</f>
        <v>0</v>
      </c>
      <c r="E107" s="51">
        <f>SUM(B86:D86)</f>
        <v>0</v>
      </c>
      <c r="F107" s="74">
        <f>F86</f>
        <v>0</v>
      </c>
      <c r="G107" s="74">
        <f>G86</f>
        <v>0</v>
      </c>
      <c r="H107" s="74">
        <f>H86</f>
        <v>0</v>
      </c>
      <c r="I107" s="51">
        <f>SUM(F86:H86)</f>
        <v>0</v>
      </c>
      <c r="J107" s="74">
        <f>J86</f>
        <v>0</v>
      </c>
      <c r="K107" s="74">
        <f>K86</f>
        <v>0</v>
      </c>
      <c r="L107" s="74">
        <f>L86</f>
        <v>0</v>
      </c>
      <c r="M107" s="51">
        <f>SUM(J86:L86)</f>
        <v>0</v>
      </c>
      <c r="N107" s="74">
        <f>N86</f>
        <v>0</v>
      </c>
      <c r="O107" s="74">
        <f>O86</f>
        <v>0</v>
      </c>
      <c r="P107" s="74">
        <f>P86</f>
        <v>0</v>
      </c>
      <c r="Q107" s="51">
        <f>SUM(N86:P86)</f>
        <v>0</v>
      </c>
    </row>
    <row r="108" spans="1:17" ht="12.75" customHeight="1">
      <c r="A108" s="41" t="str">
        <f>"      "&amp;Labels!B69</f>
        <v xml:space="preserve">      Stage 1</v>
      </c>
      <c r="B108" s="73">
        <f t="shared" ref="B108:D110" si="40">SUM(B30,B56,B82)</f>
        <v>0</v>
      </c>
      <c r="C108" s="73">
        <f t="shared" si="40"/>
        <v>0</v>
      </c>
      <c r="D108" s="73">
        <f t="shared" si="40"/>
        <v>0</v>
      </c>
      <c r="E108" s="51">
        <f>SUM(B108:D108)</f>
        <v>0</v>
      </c>
      <c r="F108" s="73">
        <f t="shared" ref="F108:H110" si="41">SUM(F30,F56,F82)</f>
        <v>0</v>
      </c>
      <c r="G108" s="73">
        <f t="shared" si="41"/>
        <v>0</v>
      </c>
      <c r="H108" s="73">
        <f t="shared" si="41"/>
        <v>0</v>
      </c>
      <c r="I108" s="51">
        <f>SUM(F108:H108)</f>
        <v>0</v>
      </c>
      <c r="J108" s="73">
        <f t="shared" ref="J108:L110" si="42">SUM(J30,J56,J82)</f>
        <v>0</v>
      </c>
      <c r="K108" s="73">
        <f t="shared" si="42"/>
        <v>0</v>
      </c>
      <c r="L108" s="73">
        <f t="shared" si="42"/>
        <v>0</v>
      </c>
      <c r="M108" s="51">
        <f>SUM(J108:L108)</f>
        <v>0</v>
      </c>
      <c r="N108" s="73">
        <f t="shared" ref="N108:P110" si="43">SUM(N30,N56,N82)</f>
        <v>0</v>
      </c>
      <c r="O108" s="73">
        <f t="shared" si="43"/>
        <v>0</v>
      </c>
      <c r="P108" s="73">
        <f t="shared" si="43"/>
        <v>0</v>
      </c>
      <c r="Q108" s="51">
        <f>SUM(N108:P108)</f>
        <v>0</v>
      </c>
    </row>
    <row r="109" spans="1:17" ht="12.75" customHeight="1">
      <c r="A109" s="41" t="str">
        <f>"      "&amp;Labels!B70</f>
        <v xml:space="preserve">      Stage 2</v>
      </c>
      <c r="B109" s="73">
        <f t="shared" si="40"/>
        <v>0</v>
      </c>
      <c r="C109" s="73">
        <f t="shared" si="40"/>
        <v>0</v>
      </c>
      <c r="D109" s="73">
        <f t="shared" si="40"/>
        <v>0</v>
      </c>
      <c r="E109" s="51">
        <f>SUM(B109:D109)</f>
        <v>0</v>
      </c>
      <c r="F109" s="73">
        <f t="shared" si="41"/>
        <v>0</v>
      </c>
      <c r="G109" s="73">
        <f t="shared" si="41"/>
        <v>0</v>
      </c>
      <c r="H109" s="73">
        <f t="shared" si="41"/>
        <v>0</v>
      </c>
      <c r="I109" s="51">
        <f>SUM(F109:H109)</f>
        <v>0</v>
      </c>
      <c r="J109" s="73">
        <f t="shared" si="42"/>
        <v>0</v>
      </c>
      <c r="K109" s="73">
        <f t="shared" si="42"/>
        <v>0</v>
      </c>
      <c r="L109" s="73">
        <f t="shared" si="42"/>
        <v>0</v>
      </c>
      <c r="M109" s="51">
        <f>SUM(J109:L109)</f>
        <v>0</v>
      </c>
      <c r="N109" s="73">
        <f t="shared" si="43"/>
        <v>0</v>
      </c>
      <c r="O109" s="73">
        <f t="shared" si="43"/>
        <v>0</v>
      </c>
      <c r="P109" s="73">
        <f t="shared" si="43"/>
        <v>0</v>
      </c>
      <c r="Q109" s="51">
        <f>SUM(N109:P109)</f>
        <v>0</v>
      </c>
    </row>
    <row r="110" spans="1:17" ht="12.75" customHeight="1">
      <c r="A110" s="41" t="str">
        <f>"      "&amp;Labels!B71</f>
        <v xml:space="preserve">      Stage 3</v>
      </c>
      <c r="B110" s="73">
        <f t="shared" si="40"/>
        <v>0</v>
      </c>
      <c r="C110" s="73">
        <f t="shared" si="40"/>
        <v>0</v>
      </c>
      <c r="D110" s="73">
        <f t="shared" si="40"/>
        <v>0</v>
      </c>
      <c r="E110" s="51">
        <f>SUM(B110:D110)</f>
        <v>0</v>
      </c>
      <c r="F110" s="73">
        <f t="shared" si="41"/>
        <v>0</v>
      </c>
      <c r="G110" s="73">
        <f t="shared" si="41"/>
        <v>0</v>
      </c>
      <c r="H110" s="73">
        <f t="shared" si="41"/>
        <v>0</v>
      </c>
      <c r="I110" s="51">
        <f>SUM(F110:H110)</f>
        <v>0</v>
      </c>
      <c r="J110" s="73">
        <f t="shared" si="42"/>
        <v>0</v>
      </c>
      <c r="K110" s="73">
        <f t="shared" si="42"/>
        <v>0</v>
      </c>
      <c r="L110" s="73">
        <f t="shared" si="42"/>
        <v>0</v>
      </c>
      <c r="M110" s="51">
        <f>SUM(J110:L110)</f>
        <v>0</v>
      </c>
      <c r="N110" s="73">
        <f t="shared" si="43"/>
        <v>0</v>
      </c>
      <c r="O110" s="73">
        <f t="shared" si="43"/>
        <v>0</v>
      </c>
      <c r="P110" s="73">
        <f t="shared" si="43"/>
        <v>0</v>
      </c>
      <c r="Q110" s="51">
        <f>SUM(N110:P110)</f>
        <v>0</v>
      </c>
    </row>
    <row r="111" spans="1:17" ht="12.75" customHeight="1">
      <c r="A111" s="21" t="str">
        <f>"      "&amp;Labels!C68</f>
        <v xml:space="preserve">      Total</v>
      </c>
      <c r="B111" s="79">
        <f>B86</f>
        <v>0</v>
      </c>
      <c r="C111" s="79">
        <f>C86</f>
        <v>0</v>
      </c>
      <c r="D111" s="79">
        <f>D86</f>
        <v>0</v>
      </c>
      <c r="E111" s="53">
        <f>SUM(B86:D86)</f>
        <v>0</v>
      </c>
      <c r="F111" s="79">
        <f>F86</f>
        <v>0</v>
      </c>
      <c r="G111" s="79">
        <f>G86</f>
        <v>0</v>
      </c>
      <c r="H111" s="79">
        <f>H86</f>
        <v>0</v>
      </c>
      <c r="I111" s="53">
        <f>SUM(F86:H86)</f>
        <v>0</v>
      </c>
      <c r="J111" s="79">
        <f>J86</f>
        <v>0</v>
      </c>
      <c r="K111" s="79">
        <f>K86</f>
        <v>0</v>
      </c>
      <c r="L111" s="79">
        <f>L86</f>
        <v>0</v>
      </c>
      <c r="M111" s="53">
        <f>SUM(J86:L86)</f>
        <v>0</v>
      </c>
      <c r="N111" s="79">
        <f>N86</f>
        <v>0</v>
      </c>
      <c r="O111" s="79">
        <f>O86</f>
        <v>0</v>
      </c>
      <c r="P111" s="79">
        <f>P86</f>
        <v>0</v>
      </c>
      <c r="Q111" s="53">
        <f>SUM(N86:P86)</f>
        <v>0</v>
      </c>
    </row>
    <row r="112" spans="1:17" ht="12.75" customHeight="1">
      <c r="A112" s="1" t="str">
        <f>"Scrap_Cost_2"</f>
        <v>Scrap_Cost_2</v>
      </c>
    </row>
    <row r="113" spans="1:17" ht="12.75" customHeight="1">
      <c r="A113" s="87" t="str">
        <f>Labels!D64</f>
        <v>Lvl 1</v>
      </c>
      <c r="B113" s="11" t="str">
        <f>ZZZ__FnCalls!F7</f>
        <v>Jan 2011</v>
      </c>
      <c r="C113" s="12" t="str">
        <f>ZZZ__FnCalls!F8</f>
        <v>Feb 2011</v>
      </c>
      <c r="D113" s="12" t="str">
        <f>ZZZ__FnCalls!F9</f>
        <v>Mar 2011</v>
      </c>
      <c r="E113" s="13" t="str">
        <f>ZZZ__FnCalls!G7</f>
        <v>Q1 2011</v>
      </c>
      <c r="F113" s="12" t="str">
        <f>ZZZ__FnCalls!F10</f>
        <v>Apr 2011</v>
      </c>
      <c r="G113" s="12" t="str">
        <f>ZZZ__FnCalls!F11</f>
        <v>May 2011</v>
      </c>
      <c r="H113" s="12" t="str">
        <f>ZZZ__FnCalls!F12</f>
        <v>Jun 2011</v>
      </c>
      <c r="I113" s="13" t="str">
        <f>ZZZ__FnCalls!G10</f>
        <v>Q2 2011</v>
      </c>
      <c r="J113" s="12" t="str">
        <f>ZZZ__FnCalls!F13</f>
        <v>Jul 2011</v>
      </c>
      <c r="K113" s="12" t="str">
        <f>ZZZ__FnCalls!F14</f>
        <v>Aug 2011</v>
      </c>
      <c r="L113" s="12" t="str">
        <f>ZZZ__FnCalls!F15</f>
        <v>Sep 2011</v>
      </c>
      <c r="M113" s="13" t="str">
        <f>ZZZ__FnCalls!G13</f>
        <v>Q3 2011</v>
      </c>
      <c r="N113" s="12" t="str">
        <f>ZZZ__FnCalls!F16</f>
        <v>Oct 2011</v>
      </c>
      <c r="O113" s="12" t="str">
        <f>ZZZ__FnCalls!F17</f>
        <v>Nov 2011</v>
      </c>
      <c r="P113" s="12" t="str">
        <f>ZZZ__FnCalls!F18</f>
        <v>Dec 2011</v>
      </c>
      <c r="Q113" s="13" t="str">
        <f>ZZZ__FnCalls!G16</f>
        <v>Q4 2011</v>
      </c>
    </row>
    <row r="114" spans="1:17" ht="12.75" customHeight="1">
      <c r="A114" s="4" t="str">
        <f>Labels!B64</f>
        <v>Stage 1</v>
      </c>
      <c r="B114" s="48"/>
      <c r="C114" s="48"/>
      <c r="D114" s="48"/>
      <c r="E114" s="49"/>
      <c r="F114" s="48"/>
      <c r="G114" s="48"/>
      <c r="H114" s="48"/>
      <c r="I114" s="49"/>
      <c r="J114" s="48"/>
      <c r="K114" s="48"/>
      <c r="L114" s="48"/>
      <c r="M114" s="49"/>
      <c r="N114" s="48"/>
      <c r="O114" s="48"/>
      <c r="P114" s="48"/>
      <c r="Q114" s="49"/>
    </row>
    <row r="115" spans="1:17" ht="12.75" customHeight="1">
      <c r="A115" s="16" t="str">
        <f>"   "&amp;Labels!B58</f>
        <v xml:space="preserve">   Material</v>
      </c>
      <c r="B115" s="78"/>
      <c r="C115" s="78"/>
      <c r="D115" s="78"/>
      <c r="E115" s="51"/>
      <c r="F115" s="78"/>
      <c r="G115" s="78"/>
      <c r="H115" s="78"/>
      <c r="I115" s="51"/>
      <c r="J115" s="78"/>
      <c r="K115" s="78"/>
      <c r="L115" s="78"/>
      <c r="M115" s="51"/>
      <c r="N115" s="78"/>
      <c r="O115" s="78"/>
      <c r="P115" s="78"/>
      <c r="Q115" s="51"/>
    </row>
    <row r="116" spans="1:17" ht="12.75" customHeight="1">
      <c r="A116" s="41" t="str">
        <f>"      "&amp;Labels!B69</f>
        <v xml:space="preserve">      Stage 1</v>
      </c>
      <c r="B116" s="73">
        <f>Transitions!B26*'Cost Flow Detail'!B11</f>
        <v>0</v>
      </c>
      <c r="C116" s="73">
        <f>Transitions!C26*'Cost Flow Detail'!C11</f>
        <v>0</v>
      </c>
      <c r="D116" s="73">
        <f>Transitions!D26*'Cost Flow Detail'!D11</f>
        <v>0</v>
      </c>
      <c r="E116" s="51">
        <f>SUM(B116:D116)</f>
        <v>0</v>
      </c>
      <c r="F116" s="73">
        <f>Transitions!F26*'Cost Flow Detail'!F11</f>
        <v>0</v>
      </c>
      <c r="G116" s="73">
        <f>Transitions!G26*'Cost Flow Detail'!G11</f>
        <v>0</v>
      </c>
      <c r="H116" s="73">
        <f>Transitions!H26*'Cost Flow Detail'!H11</f>
        <v>0</v>
      </c>
      <c r="I116" s="51">
        <f>SUM(F116:H116)</f>
        <v>0</v>
      </c>
      <c r="J116" s="73">
        <f>Transitions!J26*'Cost Flow Detail'!J11</f>
        <v>0</v>
      </c>
      <c r="K116" s="73">
        <f>Transitions!K26*'Cost Flow Detail'!K11</f>
        <v>0</v>
      </c>
      <c r="L116" s="73">
        <f>Transitions!L26*'Cost Flow Detail'!L11</f>
        <v>0</v>
      </c>
      <c r="M116" s="51">
        <f>SUM(J116:L116)</f>
        <v>0</v>
      </c>
      <c r="N116" s="73">
        <f>Transitions!N26*'Cost Flow Detail'!N11</f>
        <v>0</v>
      </c>
      <c r="O116" s="73">
        <f>Transitions!O26*'Cost Flow Detail'!O11</f>
        <v>0</v>
      </c>
      <c r="P116" s="73">
        <f>Transitions!P26*'Cost Flow Detail'!P11</f>
        <v>0</v>
      </c>
      <c r="Q116" s="51">
        <f>SUM(N116:P116)</f>
        <v>0</v>
      </c>
    </row>
    <row r="117" spans="1:17" ht="12.75" customHeight="1">
      <c r="A117" s="41" t="str">
        <f>"      "&amp;Labels!B70</f>
        <v xml:space="preserve">      Stage 2</v>
      </c>
      <c r="B117" s="73">
        <f>Transitions!B27*'Cost Flow Detail'!B11</f>
        <v>0</v>
      </c>
      <c r="C117" s="73">
        <f>Transitions!C27*'Cost Flow Detail'!C11</f>
        <v>0</v>
      </c>
      <c r="D117" s="73">
        <f>Transitions!D27*'Cost Flow Detail'!D11</f>
        <v>0</v>
      </c>
      <c r="E117" s="51">
        <f>SUM(B117:D117)</f>
        <v>0</v>
      </c>
      <c r="F117" s="73">
        <f>Transitions!F27*'Cost Flow Detail'!F11</f>
        <v>0</v>
      </c>
      <c r="G117" s="73">
        <f>Transitions!G27*'Cost Flow Detail'!G11</f>
        <v>0</v>
      </c>
      <c r="H117" s="73">
        <f>Transitions!H27*'Cost Flow Detail'!H11</f>
        <v>0</v>
      </c>
      <c r="I117" s="51">
        <f>SUM(F117:H117)</f>
        <v>0</v>
      </c>
      <c r="J117" s="73">
        <f>Transitions!J27*'Cost Flow Detail'!J11</f>
        <v>0</v>
      </c>
      <c r="K117" s="73">
        <f>Transitions!K27*'Cost Flow Detail'!K11</f>
        <v>0</v>
      </c>
      <c r="L117" s="73">
        <f>Transitions!L27*'Cost Flow Detail'!L11</f>
        <v>0</v>
      </c>
      <c r="M117" s="51">
        <f>SUM(J117:L117)</f>
        <v>0</v>
      </c>
      <c r="N117" s="73">
        <f>Transitions!N27*'Cost Flow Detail'!N11</f>
        <v>0</v>
      </c>
      <c r="O117" s="73">
        <f>Transitions!O27*'Cost Flow Detail'!O11</f>
        <v>0</v>
      </c>
      <c r="P117" s="73">
        <f>Transitions!P27*'Cost Flow Detail'!P11</f>
        <v>0</v>
      </c>
      <c r="Q117" s="51">
        <f>SUM(N117:P117)</f>
        <v>0</v>
      </c>
    </row>
    <row r="118" spans="1:17" ht="12.75" customHeight="1">
      <c r="A118" s="41" t="str">
        <f>"      "&amp;Labels!B71</f>
        <v xml:space="preserve">      Stage 3</v>
      </c>
      <c r="B118" s="73">
        <f>Transitions!B28*'Cost Flow Detail'!B11</f>
        <v>0</v>
      </c>
      <c r="C118" s="73">
        <f>Transitions!C28*'Cost Flow Detail'!C11</f>
        <v>0</v>
      </c>
      <c r="D118" s="73">
        <f>Transitions!D28*'Cost Flow Detail'!D11</f>
        <v>0</v>
      </c>
      <c r="E118" s="51">
        <f>SUM(B118:D118)</f>
        <v>0</v>
      </c>
      <c r="F118" s="73">
        <f>Transitions!F28*'Cost Flow Detail'!F11</f>
        <v>0</v>
      </c>
      <c r="G118" s="73">
        <f>Transitions!G28*'Cost Flow Detail'!G11</f>
        <v>0</v>
      </c>
      <c r="H118" s="73">
        <f>Transitions!H28*'Cost Flow Detail'!H11</f>
        <v>0</v>
      </c>
      <c r="I118" s="51">
        <f>SUM(F118:H118)</f>
        <v>0</v>
      </c>
      <c r="J118" s="73">
        <f>Transitions!J28*'Cost Flow Detail'!J11</f>
        <v>0</v>
      </c>
      <c r="K118" s="73">
        <f>Transitions!K28*'Cost Flow Detail'!K11</f>
        <v>0</v>
      </c>
      <c r="L118" s="73">
        <f>Transitions!L28*'Cost Flow Detail'!L11</f>
        <v>0</v>
      </c>
      <c r="M118" s="51">
        <f>SUM(J118:L118)</f>
        <v>0</v>
      </c>
      <c r="N118" s="73">
        <f>Transitions!N28*'Cost Flow Detail'!N11</f>
        <v>0</v>
      </c>
      <c r="O118" s="73">
        <f>Transitions!O28*'Cost Flow Detail'!O11</f>
        <v>0</v>
      </c>
      <c r="P118" s="73">
        <f>Transitions!P28*'Cost Flow Detail'!P11</f>
        <v>0</v>
      </c>
      <c r="Q118" s="51">
        <f>SUM(N118:P118)</f>
        <v>0</v>
      </c>
    </row>
    <row r="119" spans="1:17" ht="12.75" customHeight="1">
      <c r="A119" s="16" t="str">
        <f>"      "&amp;Labels!C68</f>
        <v xml:space="preserve">      Total</v>
      </c>
      <c r="B119" s="78">
        <f>SUM(B116:B118)</f>
        <v>0</v>
      </c>
      <c r="C119" s="78">
        <f>SUM(C116:C118)</f>
        <v>0</v>
      </c>
      <c r="D119" s="78">
        <f>SUM(D116:D118)</f>
        <v>0</v>
      </c>
      <c r="E119" s="51">
        <f>SUM(B119:D119)</f>
        <v>0</v>
      </c>
      <c r="F119" s="78">
        <f>SUM(F116:F118)</f>
        <v>0</v>
      </c>
      <c r="G119" s="78">
        <f>SUM(G116:G118)</f>
        <v>0</v>
      </c>
      <c r="H119" s="78">
        <f>SUM(H116:H118)</f>
        <v>0</v>
      </c>
      <c r="I119" s="51">
        <f>SUM(F119:H119)</f>
        <v>0</v>
      </c>
      <c r="J119" s="78">
        <f>SUM(J116:J118)</f>
        <v>0</v>
      </c>
      <c r="K119" s="78">
        <f>SUM(K116:K118)</f>
        <v>0</v>
      </c>
      <c r="L119" s="78">
        <f>SUM(L116:L118)</f>
        <v>0</v>
      </c>
      <c r="M119" s="51">
        <f>SUM(J119:L119)</f>
        <v>0</v>
      </c>
      <c r="N119" s="78">
        <f>SUM(N116:N118)</f>
        <v>0</v>
      </c>
      <c r="O119" s="78">
        <f>SUM(O116:O118)</f>
        <v>0</v>
      </c>
      <c r="P119" s="78">
        <f>SUM(P116:P118)</f>
        <v>0</v>
      </c>
      <c r="Q119" s="51">
        <f>SUM(N119:P119)</f>
        <v>0</v>
      </c>
    </row>
    <row r="120" spans="1:17" ht="12.75" customHeight="1">
      <c r="A120" s="16" t="str">
        <f>"   "&amp;Labels!B59</f>
        <v xml:space="preserve">   Labor</v>
      </c>
      <c r="B120" s="78"/>
      <c r="C120" s="78"/>
      <c r="D120" s="78"/>
      <c r="E120" s="51"/>
      <c r="F120" s="78"/>
      <c r="G120" s="78"/>
      <c r="H120" s="78"/>
      <c r="I120" s="51"/>
      <c r="J120" s="78"/>
      <c r="K120" s="78"/>
      <c r="L120" s="78"/>
      <c r="M120" s="51"/>
      <c r="N120" s="78"/>
      <c r="O120" s="78"/>
      <c r="P120" s="78"/>
      <c r="Q120" s="51"/>
    </row>
    <row r="121" spans="1:17" ht="12.75" customHeight="1">
      <c r="A121" s="41" t="str">
        <f>"      "&amp;Labels!B69</f>
        <v xml:space="preserve">      Stage 1</v>
      </c>
      <c r="B121" s="73">
        <f>Transitions!B26*'Cost Flow Detail'!B12</f>
        <v>0</v>
      </c>
      <c r="C121" s="73">
        <f>Transitions!C26*'Cost Flow Detail'!C12</f>
        <v>0</v>
      </c>
      <c r="D121" s="73">
        <f>Transitions!D26*'Cost Flow Detail'!D12</f>
        <v>0</v>
      </c>
      <c r="E121" s="51">
        <f>SUM(B121:D121)</f>
        <v>0</v>
      </c>
      <c r="F121" s="73">
        <f>Transitions!F26*'Cost Flow Detail'!F12</f>
        <v>0</v>
      </c>
      <c r="G121" s="73">
        <f>Transitions!G26*'Cost Flow Detail'!G12</f>
        <v>0</v>
      </c>
      <c r="H121" s="73">
        <f>Transitions!H26*'Cost Flow Detail'!H12</f>
        <v>0</v>
      </c>
      <c r="I121" s="51">
        <f>SUM(F121:H121)</f>
        <v>0</v>
      </c>
      <c r="J121" s="73">
        <f>Transitions!J26*'Cost Flow Detail'!J12</f>
        <v>0</v>
      </c>
      <c r="K121" s="73">
        <f>Transitions!K26*'Cost Flow Detail'!K12</f>
        <v>0</v>
      </c>
      <c r="L121" s="73">
        <f>Transitions!L26*'Cost Flow Detail'!L12</f>
        <v>0</v>
      </c>
      <c r="M121" s="51">
        <f>SUM(J121:L121)</f>
        <v>0</v>
      </c>
      <c r="N121" s="73">
        <f>Transitions!N26*'Cost Flow Detail'!N12</f>
        <v>0</v>
      </c>
      <c r="O121" s="73">
        <f>Transitions!O26*'Cost Flow Detail'!O12</f>
        <v>0</v>
      </c>
      <c r="P121" s="73">
        <f>Transitions!P26*'Cost Flow Detail'!P12</f>
        <v>0</v>
      </c>
      <c r="Q121" s="51">
        <f>SUM(N121:P121)</f>
        <v>0</v>
      </c>
    </row>
    <row r="122" spans="1:17" ht="12.75" customHeight="1">
      <c r="A122" s="41" t="str">
        <f>"      "&amp;Labels!B70</f>
        <v xml:space="preserve">      Stage 2</v>
      </c>
      <c r="B122" s="73">
        <f>Transitions!B27*'Cost Flow Detail'!B12</f>
        <v>0</v>
      </c>
      <c r="C122" s="73">
        <f>Transitions!C27*'Cost Flow Detail'!C12</f>
        <v>0</v>
      </c>
      <c r="D122" s="73">
        <f>Transitions!D27*'Cost Flow Detail'!D12</f>
        <v>0</v>
      </c>
      <c r="E122" s="51">
        <f>SUM(B122:D122)</f>
        <v>0</v>
      </c>
      <c r="F122" s="73">
        <f>Transitions!F27*'Cost Flow Detail'!F12</f>
        <v>0</v>
      </c>
      <c r="G122" s="73">
        <f>Transitions!G27*'Cost Flow Detail'!G12</f>
        <v>0</v>
      </c>
      <c r="H122" s="73">
        <f>Transitions!H27*'Cost Flow Detail'!H12</f>
        <v>0</v>
      </c>
      <c r="I122" s="51">
        <f>SUM(F122:H122)</f>
        <v>0</v>
      </c>
      <c r="J122" s="73">
        <f>Transitions!J27*'Cost Flow Detail'!J12</f>
        <v>0</v>
      </c>
      <c r="K122" s="73">
        <f>Transitions!K27*'Cost Flow Detail'!K12</f>
        <v>0</v>
      </c>
      <c r="L122" s="73">
        <f>Transitions!L27*'Cost Flow Detail'!L12</f>
        <v>0</v>
      </c>
      <c r="M122" s="51">
        <f>SUM(J122:L122)</f>
        <v>0</v>
      </c>
      <c r="N122" s="73">
        <f>Transitions!N27*'Cost Flow Detail'!N12</f>
        <v>0</v>
      </c>
      <c r="O122" s="73">
        <f>Transitions!O27*'Cost Flow Detail'!O12</f>
        <v>0</v>
      </c>
      <c r="P122" s="73">
        <f>Transitions!P27*'Cost Flow Detail'!P12</f>
        <v>0</v>
      </c>
      <c r="Q122" s="51">
        <f>SUM(N122:P122)</f>
        <v>0</v>
      </c>
    </row>
    <row r="123" spans="1:17" ht="12.75" customHeight="1">
      <c r="A123" s="41" t="str">
        <f>"      "&amp;Labels!B71</f>
        <v xml:space="preserve">      Stage 3</v>
      </c>
      <c r="B123" s="73">
        <f>Transitions!B28*'Cost Flow Detail'!B12</f>
        <v>0</v>
      </c>
      <c r="C123" s="73">
        <f>Transitions!C28*'Cost Flow Detail'!C12</f>
        <v>0</v>
      </c>
      <c r="D123" s="73">
        <f>Transitions!D28*'Cost Flow Detail'!D12</f>
        <v>0</v>
      </c>
      <c r="E123" s="51">
        <f>SUM(B123:D123)</f>
        <v>0</v>
      </c>
      <c r="F123" s="73">
        <f>Transitions!F28*'Cost Flow Detail'!F12</f>
        <v>0</v>
      </c>
      <c r="G123" s="73">
        <f>Transitions!G28*'Cost Flow Detail'!G12</f>
        <v>0</v>
      </c>
      <c r="H123" s="73">
        <f>Transitions!H28*'Cost Flow Detail'!H12</f>
        <v>0</v>
      </c>
      <c r="I123" s="51">
        <f>SUM(F123:H123)</f>
        <v>0</v>
      </c>
      <c r="J123" s="73">
        <f>Transitions!J28*'Cost Flow Detail'!J12</f>
        <v>0</v>
      </c>
      <c r="K123" s="73">
        <f>Transitions!K28*'Cost Flow Detail'!K12</f>
        <v>0</v>
      </c>
      <c r="L123" s="73">
        <f>Transitions!L28*'Cost Flow Detail'!L12</f>
        <v>0</v>
      </c>
      <c r="M123" s="51">
        <f>SUM(J123:L123)</f>
        <v>0</v>
      </c>
      <c r="N123" s="73">
        <f>Transitions!N28*'Cost Flow Detail'!N12</f>
        <v>0</v>
      </c>
      <c r="O123" s="73">
        <f>Transitions!O28*'Cost Flow Detail'!O12</f>
        <v>0</v>
      </c>
      <c r="P123" s="73">
        <f>Transitions!P28*'Cost Flow Detail'!P12</f>
        <v>0</v>
      </c>
      <c r="Q123" s="51">
        <f>SUM(N123:P123)</f>
        <v>0</v>
      </c>
    </row>
    <row r="124" spans="1:17" ht="12.75" customHeight="1">
      <c r="A124" s="16" t="str">
        <f>"      "&amp;Labels!C68</f>
        <v xml:space="preserve">      Total</v>
      </c>
      <c r="B124" s="78">
        <f>SUM(B121:B123)</f>
        <v>0</v>
      </c>
      <c r="C124" s="78">
        <f>SUM(C121:C123)</f>
        <v>0</v>
      </c>
      <c r="D124" s="78">
        <f>SUM(D121:D123)</f>
        <v>0</v>
      </c>
      <c r="E124" s="51">
        <f>SUM(B124:D124)</f>
        <v>0</v>
      </c>
      <c r="F124" s="78">
        <f>SUM(F121:F123)</f>
        <v>0</v>
      </c>
      <c r="G124" s="78">
        <f>SUM(G121:G123)</f>
        <v>0</v>
      </c>
      <c r="H124" s="78">
        <f>SUM(H121:H123)</f>
        <v>0</v>
      </c>
      <c r="I124" s="51">
        <f>SUM(F124:H124)</f>
        <v>0</v>
      </c>
      <c r="J124" s="78">
        <f>SUM(J121:J123)</f>
        <v>0</v>
      </c>
      <c r="K124" s="78">
        <f>SUM(K121:K123)</f>
        <v>0</v>
      </c>
      <c r="L124" s="78">
        <f>SUM(L121:L123)</f>
        <v>0</v>
      </c>
      <c r="M124" s="51">
        <f>SUM(J124:L124)</f>
        <v>0</v>
      </c>
      <c r="N124" s="78">
        <f>SUM(N121:N123)</f>
        <v>0</v>
      </c>
      <c r="O124" s="78">
        <f>SUM(O121:O123)</f>
        <v>0</v>
      </c>
      <c r="P124" s="78">
        <f>SUM(P121:P123)</f>
        <v>0</v>
      </c>
      <c r="Q124" s="51">
        <f>SUM(N124:P124)</f>
        <v>0</v>
      </c>
    </row>
    <row r="125" spans="1:17" ht="12.75" customHeight="1">
      <c r="A125" s="16" t="str">
        <f>"   "&amp;Labels!B60</f>
        <v xml:space="preserve">   Fixed Exp</v>
      </c>
      <c r="B125" s="78"/>
      <c r="C125" s="78"/>
      <c r="D125" s="78"/>
      <c r="E125" s="51"/>
      <c r="F125" s="78"/>
      <c r="G125" s="78"/>
      <c r="H125" s="78"/>
      <c r="I125" s="51"/>
      <c r="J125" s="78"/>
      <c r="K125" s="78"/>
      <c r="L125" s="78"/>
      <c r="M125" s="51"/>
      <c r="N125" s="78"/>
      <c r="O125" s="78"/>
      <c r="P125" s="78"/>
      <c r="Q125" s="51"/>
    </row>
    <row r="126" spans="1:17" ht="12.75" customHeight="1">
      <c r="A126" s="41" t="str">
        <f>"      "&amp;Labels!B69</f>
        <v xml:space="preserve">      Stage 1</v>
      </c>
      <c r="B126" s="73">
        <f>Transitions!B26*'Cost Flow Detail'!B13</f>
        <v>0</v>
      </c>
      <c r="C126" s="73">
        <f>Transitions!C26*'Cost Flow Detail'!C13</f>
        <v>0</v>
      </c>
      <c r="D126" s="73">
        <f>Transitions!D26*'Cost Flow Detail'!D13</f>
        <v>0</v>
      </c>
      <c r="E126" s="51">
        <f>SUM(B126:D126)</f>
        <v>0</v>
      </c>
      <c r="F126" s="73">
        <f>Transitions!F26*'Cost Flow Detail'!F13</f>
        <v>0</v>
      </c>
      <c r="G126" s="73">
        <f>Transitions!G26*'Cost Flow Detail'!G13</f>
        <v>0</v>
      </c>
      <c r="H126" s="73">
        <f>Transitions!H26*'Cost Flow Detail'!H13</f>
        <v>0</v>
      </c>
      <c r="I126" s="51">
        <f>SUM(F126:H126)</f>
        <v>0</v>
      </c>
      <c r="J126" s="73">
        <f>Transitions!J26*'Cost Flow Detail'!J13</f>
        <v>0</v>
      </c>
      <c r="K126" s="73">
        <f>Transitions!K26*'Cost Flow Detail'!K13</f>
        <v>0</v>
      </c>
      <c r="L126" s="73">
        <f>Transitions!L26*'Cost Flow Detail'!L13</f>
        <v>0</v>
      </c>
      <c r="M126" s="51">
        <f>SUM(J126:L126)</f>
        <v>0</v>
      </c>
      <c r="N126" s="73">
        <f>Transitions!N26*'Cost Flow Detail'!N13</f>
        <v>0</v>
      </c>
      <c r="O126" s="73">
        <f>Transitions!O26*'Cost Flow Detail'!O13</f>
        <v>0</v>
      </c>
      <c r="P126" s="73">
        <f>Transitions!P26*'Cost Flow Detail'!P13</f>
        <v>0</v>
      </c>
      <c r="Q126" s="51">
        <f>SUM(N126:P126)</f>
        <v>0</v>
      </c>
    </row>
    <row r="127" spans="1:17" ht="12.75" customHeight="1">
      <c r="A127" s="41" t="str">
        <f>"      "&amp;Labels!B70</f>
        <v xml:space="preserve">      Stage 2</v>
      </c>
      <c r="B127" s="73">
        <f>Transitions!B27*'Cost Flow Detail'!B13</f>
        <v>0</v>
      </c>
      <c r="C127" s="73">
        <f>Transitions!C27*'Cost Flow Detail'!C13</f>
        <v>0</v>
      </c>
      <c r="D127" s="73">
        <f>Transitions!D27*'Cost Flow Detail'!D13</f>
        <v>0</v>
      </c>
      <c r="E127" s="51">
        <f>SUM(B127:D127)</f>
        <v>0</v>
      </c>
      <c r="F127" s="73">
        <f>Transitions!F27*'Cost Flow Detail'!F13</f>
        <v>0</v>
      </c>
      <c r="G127" s="73">
        <f>Transitions!G27*'Cost Flow Detail'!G13</f>
        <v>0</v>
      </c>
      <c r="H127" s="73">
        <f>Transitions!H27*'Cost Flow Detail'!H13</f>
        <v>0</v>
      </c>
      <c r="I127" s="51">
        <f>SUM(F127:H127)</f>
        <v>0</v>
      </c>
      <c r="J127" s="73">
        <f>Transitions!J27*'Cost Flow Detail'!J13</f>
        <v>0</v>
      </c>
      <c r="K127" s="73">
        <f>Transitions!K27*'Cost Flow Detail'!K13</f>
        <v>0</v>
      </c>
      <c r="L127" s="73">
        <f>Transitions!L27*'Cost Flow Detail'!L13</f>
        <v>0</v>
      </c>
      <c r="M127" s="51">
        <f>SUM(J127:L127)</f>
        <v>0</v>
      </c>
      <c r="N127" s="73">
        <f>Transitions!N27*'Cost Flow Detail'!N13</f>
        <v>0</v>
      </c>
      <c r="O127" s="73">
        <f>Transitions!O27*'Cost Flow Detail'!O13</f>
        <v>0</v>
      </c>
      <c r="P127" s="73">
        <f>Transitions!P27*'Cost Flow Detail'!P13</f>
        <v>0</v>
      </c>
      <c r="Q127" s="51">
        <f>SUM(N127:P127)</f>
        <v>0</v>
      </c>
    </row>
    <row r="128" spans="1:17" ht="12.75" customHeight="1">
      <c r="A128" s="41" t="str">
        <f>"      "&amp;Labels!B71</f>
        <v xml:space="preserve">      Stage 3</v>
      </c>
      <c r="B128" s="73">
        <f>Transitions!B28*'Cost Flow Detail'!B13</f>
        <v>0</v>
      </c>
      <c r="C128" s="73">
        <f>Transitions!C28*'Cost Flow Detail'!C13</f>
        <v>0</v>
      </c>
      <c r="D128" s="73">
        <f>Transitions!D28*'Cost Flow Detail'!D13</f>
        <v>0</v>
      </c>
      <c r="E128" s="51">
        <f>SUM(B128:D128)</f>
        <v>0</v>
      </c>
      <c r="F128" s="73">
        <f>Transitions!F28*'Cost Flow Detail'!F13</f>
        <v>0</v>
      </c>
      <c r="G128" s="73">
        <f>Transitions!G28*'Cost Flow Detail'!G13</f>
        <v>0</v>
      </c>
      <c r="H128" s="73">
        <f>Transitions!H28*'Cost Flow Detail'!H13</f>
        <v>0</v>
      </c>
      <c r="I128" s="51">
        <f>SUM(F128:H128)</f>
        <v>0</v>
      </c>
      <c r="J128" s="73">
        <f>Transitions!J28*'Cost Flow Detail'!J13</f>
        <v>0</v>
      </c>
      <c r="K128" s="73">
        <f>Transitions!K28*'Cost Flow Detail'!K13</f>
        <v>0</v>
      </c>
      <c r="L128" s="73">
        <f>Transitions!L28*'Cost Flow Detail'!L13</f>
        <v>0</v>
      </c>
      <c r="M128" s="51">
        <f>SUM(J128:L128)</f>
        <v>0</v>
      </c>
      <c r="N128" s="73">
        <f>Transitions!N28*'Cost Flow Detail'!N13</f>
        <v>0</v>
      </c>
      <c r="O128" s="73">
        <f>Transitions!O28*'Cost Flow Detail'!O13</f>
        <v>0</v>
      </c>
      <c r="P128" s="73">
        <f>Transitions!P28*'Cost Flow Detail'!P13</f>
        <v>0</v>
      </c>
      <c r="Q128" s="51">
        <f>SUM(N128:P128)</f>
        <v>0</v>
      </c>
    </row>
    <row r="129" spans="1:17" ht="12.75" customHeight="1">
      <c r="A129" s="16" t="str">
        <f>"      "&amp;Labels!C68</f>
        <v xml:space="preserve">      Total</v>
      </c>
      <c r="B129" s="78">
        <f>SUM(B126:B128)</f>
        <v>0</v>
      </c>
      <c r="C129" s="78">
        <f>SUM(C126:C128)</f>
        <v>0</v>
      </c>
      <c r="D129" s="78">
        <f>SUM(D126:D128)</f>
        <v>0</v>
      </c>
      <c r="E129" s="51">
        <f>SUM(B129:D129)</f>
        <v>0</v>
      </c>
      <c r="F129" s="78">
        <f>SUM(F126:F128)</f>
        <v>0</v>
      </c>
      <c r="G129" s="78">
        <f>SUM(G126:G128)</f>
        <v>0</v>
      </c>
      <c r="H129" s="78">
        <f>SUM(H126:H128)</f>
        <v>0</v>
      </c>
      <c r="I129" s="51">
        <f>SUM(F129:H129)</f>
        <v>0</v>
      </c>
      <c r="J129" s="78">
        <f>SUM(J126:J128)</f>
        <v>0</v>
      </c>
      <c r="K129" s="78">
        <f>SUM(K126:K128)</f>
        <v>0</v>
      </c>
      <c r="L129" s="78">
        <f>SUM(L126:L128)</f>
        <v>0</v>
      </c>
      <c r="M129" s="51">
        <f>SUM(J129:L129)</f>
        <v>0</v>
      </c>
      <c r="N129" s="78">
        <f>SUM(N126:N128)</f>
        <v>0</v>
      </c>
      <c r="O129" s="78">
        <f>SUM(O126:O128)</f>
        <v>0</v>
      </c>
      <c r="P129" s="78">
        <f>SUM(P126:P128)</f>
        <v>0</v>
      </c>
      <c r="Q129" s="51">
        <f>SUM(N129:P129)</f>
        <v>0</v>
      </c>
    </row>
    <row r="130" spans="1:17" ht="12.75" customHeight="1">
      <c r="A130" s="16" t="str">
        <f>"   "&amp;Labels!B61</f>
        <v xml:space="preserve">   OH</v>
      </c>
      <c r="B130" s="78"/>
      <c r="C130" s="78"/>
      <c r="D130" s="78"/>
      <c r="E130" s="51"/>
      <c r="F130" s="78"/>
      <c r="G130" s="78"/>
      <c r="H130" s="78"/>
      <c r="I130" s="51"/>
      <c r="J130" s="78"/>
      <c r="K130" s="78"/>
      <c r="L130" s="78"/>
      <c r="M130" s="51"/>
      <c r="N130" s="78"/>
      <c r="O130" s="78"/>
      <c r="P130" s="78"/>
      <c r="Q130" s="51"/>
    </row>
    <row r="131" spans="1:17" ht="12.75" customHeight="1">
      <c r="A131" s="41" t="str">
        <f>"      "&amp;Labels!B69</f>
        <v xml:space="preserve">      Stage 1</v>
      </c>
      <c r="B131" s="73">
        <f>Transitions!B26*'Cost Flow Detail'!B14</f>
        <v>0</v>
      </c>
      <c r="C131" s="73">
        <f>Transitions!C26*'Cost Flow Detail'!C14</f>
        <v>0</v>
      </c>
      <c r="D131" s="73">
        <f>Transitions!D26*'Cost Flow Detail'!D14</f>
        <v>0</v>
      </c>
      <c r="E131" s="51">
        <f t="shared" ref="E131:E138" si="44">SUM(B131:D131)</f>
        <v>0</v>
      </c>
      <c r="F131" s="73">
        <f>Transitions!F26*'Cost Flow Detail'!F14</f>
        <v>0</v>
      </c>
      <c r="G131" s="73">
        <f>Transitions!G26*'Cost Flow Detail'!G14</f>
        <v>0</v>
      </c>
      <c r="H131" s="73">
        <f>Transitions!H26*'Cost Flow Detail'!H14</f>
        <v>0</v>
      </c>
      <c r="I131" s="51">
        <f t="shared" ref="I131:I138" si="45">SUM(F131:H131)</f>
        <v>0</v>
      </c>
      <c r="J131" s="73">
        <f>Transitions!J26*'Cost Flow Detail'!J14</f>
        <v>0</v>
      </c>
      <c r="K131" s="73">
        <f>Transitions!K26*'Cost Flow Detail'!K14</f>
        <v>0</v>
      </c>
      <c r="L131" s="73">
        <f>Transitions!L26*'Cost Flow Detail'!L14</f>
        <v>0</v>
      </c>
      <c r="M131" s="51">
        <f t="shared" ref="M131:M138" si="46">SUM(J131:L131)</f>
        <v>0</v>
      </c>
      <c r="N131" s="73">
        <f>Transitions!N26*'Cost Flow Detail'!N14</f>
        <v>0</v>
      </c>
      <c r="O131" s="73">
        <f>Transitions!O26*'Cost Flow Detail'!O14</f>
        <v>0</v>
      </c>
      <c r="P131" s="73">
        <f>Transitions!P26*'Cost Flow Detail'!P14</f>
        <v>0</v>
      </c>
      <c r="Q131" s="51">
        <f t="shared" ref="Q131:Q138" si="47">SUM(N131:P131)</f>
        <v>0</v>
      </c>
    </row>
    <row r="132" spans="1:17" ht="12.75" customHeight="1">
      <c r="A132" s="41" t="str">
        <f>"      "&amp;Labels!B70</f>
        <v xml:space="preserve">      Stage 2</v>
      </c>
      <c r="B132" s="73">
        <f>Transitions!B27*'Cost Flow Detail'!B14</f>
        <v>0</v>
      </c>
      <c r="C132" s="73">
        <f>Transitions!C27*'Cost Flow Detail'!C14</f>
        <v>0</v>
      </c>
      <c r="D132" s="73">
        <f>Transitions!D27*'Cost Flow Detail'!D14</f>
        <v>0</v>
      </c>
      <c r="E132" s="51">
        <f t="shared" si="44"/>
        <v>0</v>
      </c>
      <c r="F132" s="73">
        <f>Transitions!F27*'Cost Flow Detail'!F14</f>
        <v>0</v>
      </c>
      <c r="G132" s="73">
        <f>Transitions!G27*'Cost Flow Detail'!G14</f>
        <v>0</v>
      </c>
      <c r="H132" s="73">
        <f>Transitions!H27*'Cost Flow Detail'!H14</f>
        <v>0</v>
      </c>
      <c r="I132" s="51">
        <f t="shared" si="45"/>
        <v>0</v>
      </c>
      <c r="J132" s="73">
        <f>Transitions!J27*'Cost Flow Detail'!J14</f>
        <v>0</v>
      </c>
      <c r="K132" s="73">
        <f>Transitions!K27*'Cost Flow Detail'!K14</f>
        <v>0</v>
      </c>
      <c r="L132" s="73">
        <f>Transitions!L27*'Cost Flow Detail'!L14</f>
        <v>0</v>
      </c>
      <c r="M132" s="51">
        <f t="shared" si="46"/>
        <v>0</v>
      </c>
      <c r="N132" s="73">
        <f>Transitions!N27*'Cost Flow Detail'!N14</f>
        <v>0</v>
      </c>
      <c r="O132" s="73">
        <f>Transitions!O27*'Cost Flow Detail'!O14</f>
        <v>0</v>
      </c>
      <c r="P132" s="73">
        <f>Transitions!P27*'Cost Flow Detail'!P14</f>
        <v>0</v>
      </c>
      <c r="Q132" s="51">
        <f t="shared" si="47"/>
        <v>0</v>
      </c>
    </row>
    <row r="133" spans="1:17" ht="12.75" customHeight="1">
      <c r="A133" s="41" t="str">
        <f>"      "&amp;Labels!B71</f>
        <v xml:space="preserve">      Stage 3</v>
      </c>
      <c r="B133" s="73">
        <f>Transitions!B28*'Cost Flow Detail'!B14</f>
        <v>0</v>
      </c>
      <c r="C133" s="73">
        <f>Transitions!C28*'Cost Flow Detail'!C14</f>
        <v>0</v>
      </c>
      <c r="D133" s="73">
        <f>Transitions!D28*'Cost Flow Detail'!D14</f>
        <v>0</v>
      </c>
      <c r="E133" s="51">
        <f t="shared" si="44"/>
        <v>0</v>
      </c>
      <c r="F133" s="73">
        <f>Transitions!F28*'Cost Flow Detail'!F14</f>
        <v>0</v>
      </c>
      <c r="G133" s="73">
        <f>Transitions!G28*'Cost Flow Detail'!G14</f>
        <v>0</v>
      </c>
      <c r="H133" s="73">
        <f>Transitions!H28*'Cost Flow Detail'!H14</f>
        <v>0</v>
      </c>
      <c r="I133" s="51">
        <f t="shared" si="45"/>
        <v>0</v>
      </c>
      <c r="J133" s="73">
        <f>Transitions!J28*'Cost Flow Detail'!J14</f>
        <v>0</v>
      </c>
      <c r="K133" s="73">
        <f>Transitions!K28*'Cost Flow Detail'!K14</f>
        <v>0</v>
      </c>
      <c r="L133" s="73">
        <f>Transitions!L28*'Cost Flow Detail'!L14</f>
        <v>0</v>
      </c>
      <c r="M133" s="51">
        <f t="shared" si="46"/>
        <v>0</v>
      </c>
      <c r="N133" s="73">
        <f>Transitions!N28*'Cost Flow Detail'!N14</f>
        <v>0</v>
      </c>
      <c r="O133" s="73">
        <f>Transitions!O28*'Cost Flow Detail'!O14</f>
        <v>0</v>
      </c>
      <c r="P133" s="73">
        <f>Transitions!P28*'Cost Flow Detail'!P14</f>
        <v>0</v>
      </c>
      <c r="Q133" s="51">
        <f t="shared" si="47"/>
        <v>0</v>
      </c>
    </row>
    <row r="134" spans="1:17" ht="12.75" customHeight="1">
      <c r="A134" s="16" t="str">
        <f>"      "&amp;Labels!C68</f>
        <v xml:space="preserve">      Total</v>
      </c>
      <c r="B134" s="78">
        <f>SUM(B131:B133)</f>
        <v>0</v>
      </c>
      <c r="C134" s="78">
        <f>SUM(C131:C133)</f>
        <v>0</v>
      </c>
      <c r="D134" s="78">
        <f>SUM(D131:D133)</f>
        <v>0</v>
      </c>
      <c r="E134" s="51">
        <f t="shared" si="44"/>
        <v>0</v>
      </c>
      <c r="F134" s="78">
        <f>SUM(F131:F133)</f>
        <v>0</v>
      </c>
      <c r="G134" s="78">
        <f>SUM(G131:G133)</f>
        <v>0</v>
      </c>
      <c r="H134" s="78">
        <f>SUM(H131:H133)</f>
        <v>0</v>
      </c>
      <c r="I134" s="51">
        <f t="shared" si="45"/>
        <v>0</v>
      </c>
      <c r="J134" s="78">
        <f>SUM(J131:J133)</f>
        <v>0</v>
      </c>
      <c r="K134" s="78">
        <f>SUM(K131:K133)</f>
        <v>0</v>
      </c>
      <c r="L134" s="78">
        <f>SUM(L131:L133)</f>
        <v>0</v>
      </c>
      <c r="M134" s="51">
        <f t="shared" si="46"/>
        <v>0</v>
      </c>
      <c r="N134" s="78">
        <f>SUM(N131:N133)</f>
        <v>0</v>
      </c>
      <c r="O134" s="78">
        <f>SUM(O131:O133)</f>
        <v>0</v>
      </c>
      <c r="P134" s="78">
        <f>SUM(P131:P133)</f>
        <v>0</v>
      </c>
      <c r="Q134" s="51">
        <f t="shared" si="47"/>
        <v>0</v>
      </c>
    </row>
    <row r="135" spans="1:17" ht="12.75" customHeight="1">
      <c r="A135" s="7" t="str">
        <f>"   "&amp;Labels!C57</f>
        <v xml:space="preserve">   Total</v>
      </c>
      <c r="B135" s="74">
        <f>SUM(B119,B124,B129,B134)</f>
        <v>0</v>
      </c>
      <c r="C135" s="74">
        <f>SUM(C119,C124,C129,C134)</f>
        <v>0</v>
      </c>
      <c r="D135" s="74">
        <f>SUM(D119,D124,D129,D134)</f>
        <v>0</v>
      </c>
      <c r="E135" s="51">
        <f t="shared" si="44"/>
        <v>0</v>
      </c>
      <c r="F135" s="74">
        <f>SUM(F119,F124,F129,F134)</f>
        <v>0</v>
      </c>
      <c r="G135" s="74">
        <f>SUM(G119,G124,G129,G134)</f>
        <v>0</v>
      </c>
      <c r="H135" s="74">
        <f>SUM(H119,H124,H129,H134)</f>
        <v>0</v>
      </c>
      <c r="I135" s="51">
        <f t="shared" si="45"/>
        <v>0</v>
      </c>
      <c r="J135" s="74">
        <f>SUM(J119,J124,J129,J134)</f>
        <v>0</v>
      </c>
      <c r="K135" s="74">
        <f>SUM(K119,K124,K129,K134)</f>
        <v>0</v>
      </c>
      <c r="L135" s="74">
        <f>SUM(L119,L124,L129,L134)</f>
        <v>0</v>
      </c>
      <c r="M135" s="51">
        <f t="shared" si="46"/>
        <v>0</v>
      </c>
      <c r="N135" s="74">
        <f>SUM(N119,N124,N129,N134)</f>
        <v>0</v>
      </c>
      <c r="O135" s="74">
        <f>SUM(O119,O124,O129,O134)</f>
        <v>0</v>
      </c>
      <c r="P135" s="74">
        <f>SUM(P119,P124,P129,P134)</f>
        <v>0</v>
      </c>
      <c r="Q135" s="51">
        <f t="shared" si="47"/>
        <v>0</v>
      </c>
    </row>
    <row r="136" spans="1:17" ht="12.75" customHeight="1">
      <c r="A136" s="41" t="str">
        <f>"      "&amp;Labels!B69</f>
        <v xml:space="preserve">      Stage 1</v>
      </c>
      <c r="B136" s="73">
        <f t="shared" ref="B136:D138" si="48">SUM(B116,B121,B126,B131)</f>
        <v>0</v>
      </c>
      <c r="C136" s="73">
        <f t="shared" si="48"/>
        <v>0</v>
      </c>
      <c r="D136" s="73">
        <f t="shared" si="48"/>
        <v>0</v>
      </c>
      <c r="E136" s="51">
        <f t="shared" si="44"/>
        <v>0</v>
      </c>
      <c r="F136" s="73">
        <f t="shared" ref="F136:H138" si="49">SUM(F116,F121,F126,F131)</f>
        <v>0</v>
      </c>
      <c r="G136" s="73">
        <f t="shared" si="49"/>
        <v>0</v>
      </c>
      <c r="H136" s="73">
        <f t="shared" si="49"/>
        <v>0</v>
      </c>
      <c r="I136" s="51">
        <f t="shared" si="45"/>
        <v>0</v>
      </c>
      <c r="J136" s="73">
        <f t="shared" ref="J136:L138" si="50">SUM(J116,J121,J126,J131)</f>
        <v>0</v>
      </c>
      <c r="K136" s="73">
        <f t="shared" si="50"/>
        <v>0</v>
      </c>
      <c r="L136" s="73">
        <f t="shared" si="50"/>
        <v>0</v>
      </c>
      <c r="M136" s="51">
        <f t="shared" si="46"/>
        <v>0</v>
      </c>
      <c r="N136" s="73">
        <f t="shared" ref="N136:P138" si="51">SUM(N116,N121,N126,N131)</f>
        <v>0</v>
      </c>
      <c r="O136" s="73">
        <f t="shared" si="51"/>
        <v>0</v>
      </c>
      <c r="P136" s="73">
        <f t="shared" si="51"/>
        <v>0</v>
      </c>
      <c r="Q136" s="51">
        <f t="shared" si="47"/>
        <v>0</v>
      </c>
    </row>
    <row r="137" spans="1:17" ht="12.75" customHeight="1">
      <c r="A137" s="41" t="str">
        <f>"      "&amp;Labels!B70</f>
        <v xml:space="preserve">      Stage 2</v>
      </c>
      <c r="B137" s="73">
        <f t="shared" si="48"/>
        <v>0</v>
      </c>
      <c r="C137" s="73">
        <f t="shared" si="48"/>
        <v>0</v>
      </c>
      <c r="D137" s="73">
        <f t="shared" si="48"/>
        <v>0</v>
      </c>
      <c r="E137" s="51">
        <f t="shared" si="44"/>
        <v>0</v>
      </c>
      <c r="F137" s="73">
        <f t="shared" si="49"/>
        <v>0</v>
      </c>
      <c r="G137" s="73">
        <f t="shared" si="49"/>
        <v>0</v>
      </c>
      <c r="H137" s="73">
        <f t="shared" si="49"/>
        <v>0</v>
      </c>
      <c r="I137" s="51">
        <f t="shared" si="45"/>
        <v>0</v>
      </c>
      <c r="J137" s="73">
        <f t="shared" si="50"/>
        <v>0</v>
      </c>
      <c r="K137" s="73">
        <f t="shared" si="50"/>
        <v>0</v>
      </c>
      <c r="L137" s="73">
        <f t="shared" si="50"/>
        <v>0</v>
      </c>
      <c r="M137" s="51">
        <f t="shared" si="46"/>
        <v>0</v>
      </c>
      <c r="N137" s="73">
        <f t="shared" si="51"/>
        <v>0</v>
      </c>
      <c r="O137" s="73">
        <f t="shared" si="51"/>
        <v>0</v>
      </c>
      <c r="P137" s="73">
        <f t="shared" si="51"/>
        <v>0</v>
      </c>
      <c r="Q137" s="51">
        <f t="shared" si="47"/>
        <v>0</v>
      </c>
    </row>
    <row r="138" spans="1:17" ht="12.75" customHeight="1">
      <c r="A138" s="41" t="str">
        <f>"      "&amp;Labels!B71</f>
        <v xml:space="preserve">      Stage 3</v>
      </c>
      <c r="B138" s="73">
        <f t="shared" si="48"/>
        <v>0</v>
      </c>
      <c r="C138" s="73">
        <f t="shared" si="48"/>
        <v>0</v>
      </c>
      <c r="D138" s="73">
        <f t="shared" si="48"/>
        <v>0</v>
      </c>
      <c r="E138" s="51">
        <f t="shared" si="44"/>
        <v>0</v>
      </c>
      <c r="F138" s="73">
        <f t="shared" si="49"/>
        <v>0</v>
      </c>
      <c r="G138" s="73">
        <f t="shared" si="49"/>
        <v>0</v>
      </c>
      <c r="H138" s="73">
        <f t="shared" si="49"/>
        <v>0</v>
      </c>
      <c r="I138" s="51">
        <f t="shared" si="45"/>
        <v>0</v>
      </c>
      <c r="J138" s="73">
        <f t="shared" si="50"/>
        <v>0</v>
      </c>
      <c r="K138" s="73">
        <f t="shared" si="50"/>
        <v>0</v>
      </c>
      <c r="L138" s="73">
        <f t="shared" si="50"/>
        <v>0</v>
      </c>
      <c r="M138" s="51">
        <f t="shared" si="46"/>
        <v>0</v>
      </c>
      <c r="N138" s="73">
        <f t="shared" si="51"/>
        <v>0</v>
      </c>
      <c r="O138" s="73">
        <f t="shared" si="51"/>
        <v>0</v>
      </c>
      <c r="P138" s="73">
        <f t="shared" si="51"/>
        <v>0</v>
      </c>
      <c r="Q138" s="51">
        <f t="shared" si="47"/>
        <v>0</v>
      </c>
    </row>
    <row r="139" spans="1:17" ht="12.75" customHeight="1">
      <c r="A139" s="16" t="str">
        <f>"      "&amp;Labels!C68</f>
        <v xml:space="preserve">      Total</v>
      </c>
      <c r="B139" s="78">
        <f>B135</f>
        <v>0</v>
      </c>
      <c r="C139" s="78">
        <f>C135</f>
        <v>0</v>
      </c>
      <c r="D139" s="78">
        <f>D135</f>
        <v>0</v>
      </c>
      <c r="E139" s="51">
        <f>SUM(B135:D135)</f>
        <v>0</v>
      </c>
      <c r="F139" s="78">
        <f>F135</f>
        <v>0</v>
      </c>
      <c r="G139" s="78">
        <f>G135</f>
        <v>0</v>
      </c>
      <c r="H139" s="78">
        <f>H135</f>
        <v>0</v>
      </c>
      <c r="I139" s="51">
        <f>SUM(F135:H135)</f>
        <v>0</v>
      </c>
      <c r="J139" s="78">
        <f>J135</f>
        <v>0</v>
      </c>
      <c r="K139" s="78">
        <f>K135</f>
        <v>0</v>
      </c>
      <c r="L139" s="78">
        <f>L135</f>
        <v>0</v>
      </c>
      <c r="M139" s="51">
        <f>SUM(J135:L135)</f>
        <v>0</v>
      </c>
      <c r="N139" s="78">
        <f>N135</f>
        <v>0</v>
      </c>
      <c r="O139" s="78">
        <f>O135</f>
        <v>0</v>
      </c>
      <c r="P139" s="78">
        <f>P135</f>
        <v>0</v>
      </c>
      <c r="Q139" s="51">
        <f>SUM(N135:P135)</f>
        <v>0</v>
      </c>
    </row>
    <row r="140" spans="1:17" ht="12.75" customHeight="1">
      <c r="A140" s="7" t="str">
        <f>Labels!B65</f>
        <v>Stage 2</v>
      </c>
      <c r="B140" s="74"/>
      <c r="C140" s="74"/>
      <c r="D140" s="74"/>
      <c r="E140" s="51"/>
      <c r="F140" s="74"/>
      <c r="G140" s="74"/>
      <c r="H140" s="74"/>
      <c r="I140" s="51"/>
      <c r="J140" s="74"/>
      <c r="K140" s="74"/>
      <c r="L140" s="74"/>
      <c r="M140" s="51"/>
      <c r="N140" s="74"/>
      <c r="O140" s="74"/>
      <c r="P140" s="74"/>
      <c r="Q140" s="51"/>
    </row>
    <row r="141" spans="1:17" ht="12.75" customHeight="1">
      <c r="A141" s="16" t="str">
        <f>"   "&amp;Labels!B58</f>
        <v xml:space="preserve">   Material</v>
      </c>
      <c r="B141" s="78"/>
      <c r="C141" s="78"/>
      <c r="D141" s="78"/>
      <c r="E141" s="51"/>
      <c r="F141" s="78"/>
      <c r="G141" s="78"/>
      <c r="H141" s="78"/>
      <c r="I141" s="51"/>
      <c r="J141" s="78"/>
      <c r="K141" s="78"/>
      <c r="L141" s="78"/>
      <c r="M141" s="51"/>
      <c r="N141" s="78"/>
      <c r="O141" s="78"/>
      <c r="P141" s="78"/>
      <c r="Q141" s="51"/>
    </row>
    <row r="142" spans="1:17" ht="12.75" customHeight="1">
      <c r="A142" s="41" t="str">
        <f>"      "&amp;Labels!B69</f>
        <v xml:space="preserve">      Stage 1</v>
      </c>
      <c r="B142" s="73">
        <f>Transitions!B26*'Cost Flow Detail'!B17</f>
        <v>0</v>
      </c>
      <c r="C142" s="73">
        <f>Transitions!C26*'Cost Flow Detail'!C17</f>
        <v>0</v>
      </c>
      <c r="D142" s="73">
        <f>Transitions!D26*'Cost Flow Detail'!D17</f>
        <v>0</v>
      </c>
      <c r="E142" s="51">
        <f>SUM(B142:D142)</f>
        <v>0</v>
      </c>
      <c r="F142" s="73">
        <f>Transitions!F26*'Cost Flow Detail'!F17</f>
        <v>0</v>
      </c>
      <c r="G142" s="73">
        <f>Transitions!G26*'Cost Flow Detail'!G17</f>
        <v>0</v>
      </c>
      <c r="H142" s="73">
        <f>Transitions!H26*'Cost Flow Detail'!H17</f>
        <v>0</v>
      </c>
      <c r="I142" s="51">
        <f>SUM(F142:H142)</f>
        <v>0</v>
      </c>
      <c r="J142" s="73">
        <f>Transitions!J26*'Cost Flow Detail'!J17</f>
        <v>0</v>
      </c>
      <c r="K142" s="73">
        <f>Transitions!K26*'Cost Flow Detail'!K17</f>
        <v>0</v>
      </c>
      <c r="L142" s="73">
        <f>Transitions!L26*'Cost Flow Detail'!L17</f>
        <v>0</v>
      </c>
      <c r="M142" s="51">
        <f>SUM(J142:L142)</f>
        <v>0</v>
      </c>
      <c r="N142" s="73">
        <f>Transitions!N26*'Cost Flow Detail'!N17</f>
        <v>0</v>
      </c>
      <c r="O142" s="73">
        <f>Transitions!O26*'Cost Flow Detail'!O17</f>
        <v>0</v>
      </c>
      <c r="P142" s="73">
        <f>Transitions!P26*'Cost Flow Detail'!P17</f>
        <v>0</v>
      </c>
      <c r="Q142" s="51">
        <f>SUM(N142:P142)</f>
        <v>0</v>
      </c>
    </row>
    <row r="143" spans="1:17" ht="12.75" customHeight="1">
      <c r="A143" s="41" t="str">
        <f>"      "&amp;Labels!B70</f>
        <v xml:space="preserve">      Stage 2</v>
      </c>
      <c r="B143" s="73">
        <f>Transitions!B27*'Cost Flow Detail'!B17</f>
        <v>0</v>
      </c>
      <c r="C143" s="73">
        <f>Transitions!C27*'Cost Flow Detail'!C17</f>
        <v>0</v>
      </c>
      <c r="D143" s="73">
        <f>Transitions!D27*'Cost Flow Detail'!D17</f>
        <v>0</v>
      </c>
      <c r="E143" s="51">
        <f>SUM(B143:D143)</f>
        <v>0</v>
      </c>
      <c r="F143" s="73">
        <f>Transitions!F27*'Cost Flow Detail'!F17</f>
        <v>0</v>
      </c>
      <c r="G143" s="73">
        <f>Transitions!G27*'Cost Flow Detail'!G17</f>
        <v>0</v>
      </c>
      <c r="H143" s="73">
        <f>Transitions!H27*'Cost Flow Detail'!H17</f>
        <v>0</v>
      </c>
      <c r="I143" s="51">
        <f>SUM(F143:H143)</f>
        <v>0</v>
      </c>
      <c r="J143" s="73">
        <f>Transitions!J27*'Cost Flow Detail'!J17</f>
        <v>0</v>
      </c>
      <c r="K143" s="73">
        <f>Transitions!K27*'Cost Flow Detail'!K17</f>
        <v>0</v>
      </c>
      <c r="L143" s="73">
        <f>Transitions!L27*'Cost Flow Detail'!L17</f>
        <v>0</v>
      </c>
      <c r="M143" s="51">
        <f>SUM(J143:L143)</f>
        <v>0</v>
      </c>
      <c r="N143" s="73">
        <f>Transitions!N27*'Cost Flow Detail'!N17</f>
        <v>0</v>
      </c>
      <c r="O143" s="73">
        <f>Transitions!O27*'Cost Flow Detail'!O17</f>
        <v>0</v>
      </c>
      <c r="P143" s="73">
        <f>Transitions!P27*'Cost Flow Detail'!P17</f>
        <v>0</v>
      </c>
      <c r="Q143" s="51">
        <f>SUM(N143:P143)</f>
        <v>0</v>
      </c>
    </row>
    <row r="144" spans="1:17" ht="12.75" customHeight="1">
      <c r="A144" s="41" t="str">
        <f>"      "&amp;Labels!B71</f>
        <v xml:space="preserve">      Stage 3</v>
      </c>
      <c r="B144" s="73">
        <f>Transitions!B28*'Cost Flow Detail'!B17</f>
        <v>0</v>
      </c>
      <c r="C144" s="73">
        <f>Transitions!C28*'Cost Flow Detail'!C17</f>
        <v>0</v>
      </c>
      <c r="D144" s="73">
        <f>Transitions!D28*'Cost Flow Detail'!D17</f>
        <v>0</v>
      </c>
      <c r="E144" s="51">
        <f>SUM(B144:D144)</f>
        <v>0</v>
      </c>
      <c r="F144" s="73">
        <f>Transitions!F28*'Cost Flow Detail'!F17</f>
        <v>0</v>
      </c>
      <c r="G144" s="73">
        <f>Transitions!G28*'Cost Flow Detail'!G17</f>
        <v>0</v>
      </c>
      <c r="H144" s="73">
        <f>Transitions!H28*'Cost Flow Detail'!H17</f>
        <v>0</v>
      </c>
      <c r="I144" s="51">
        <f>SUM(F144:H144)</f>
        <v>0</v>
      </c>
      <c r="J144" s="73">
        <f>Transitions!J28*'Cost Flow Detail'!J17</f>
        <v>0</v>
      </c>
      <c r="K144" s="73">
        <f>Transitions!K28*'Cost Flow Detail'!K17</f>
        <v>0</v>
      </c>
      <c r="L144" s="73">
        <f>Transitions!L28*'Cost Flow Detail'!L17</f>
        <v>0</v>
      </c>
      <c r="M144" s="51">
        <f>SUM(J144:L144)</f>
        <v>0</v>
      </c>
      <c r="N144" s="73">
        <f>Transitions!N28*'Cost Flow Detail'!N17</f>
        <v>0</v>
      </c>
      <c r="O144" s="73">
        <f>Transitions!O28*'Cost Flow Detail'!O17</f>
        <v>0</v>
      </c>
      <c r="P144" s="73">
        <f>Transitions!P28*'Cost Flow Detail'!P17</f>
        <v>0</v>
      </c>
      <c r="Q144" s="51">
        <f>SUM(N144:P144)</f>
        <v>0</v>
      </c>
    </row>
    <row r="145" spans="1:17" ht="12.75" customHeight="1">
      <c r="A145" s="16" t="str">
        <f>"      "&amp;Labels!C68</f>
        <v xml:space="preserve">      Total</v>
      </c>
      <c r="B145" s="78">
        <f>SUM(B142:B144)</f>
        <v>0</v>
      </c>
      <c r="C145" s="78">
        <f>SUM(C142:C144)</f>
        <v>0</v>
      </c>
      <c r="D145" s="78">
        <f>SUM(D142:D144)</f>
        <v>0</v>
      </c>
      <c r="E145" s="51">
        <f>SUM(B145:D145)</f>
        <v>0</v>
      </c>
      <c r="F145" s="78">
        <f>SUM(F142:F144)</f>
        <v>0</v>
      </c>
      <c r="G145" s="78">
        <f>SUM(G142:G144)</f>
        <v>0</v>
      </c>
      <c r="H145" s="78">
        <f>SUM(H142:H144)</f>
        <v>0</v>
      </c>
      <c r="I145" s="51">
        <f>SUM(F145:H145)</f>
        <v>0</v>
      </c>
      <c r="J145" s="78">
        <f>SUM(J142:J144)</f>
        <v>0</v>
      </c>
      <c r="K145" s="78">
        <f>SUM(K142:K144)</f>
        <v>0</v>
      </c>
      <c r="L145" s="78">
        <f>SUM(L142:L144)</f>
        <v>0</v>
      </c>
      <c r="M145" s="51">
        <f>SUM(J145:L145)</f>
        <v>0</v>
      </c>
      <c r="N145" s="78">
        <f>SUM(N142:N144)</f>
        <v>0</v>
      </c>
      <c r="O145" s="78">
        <f>SUM(O142:O144)</f>
        <v>0</v>
      </c>
      <c r="P145" s="78">
        <f>SUM(P142:P144)</f>
        <v>0</v>
      </c>
      <c r="Q145" s="51">
        <f>SUM(N145:P145)</f>
        <v>0</v>
      </c>
    </row>
    <row r="146" spans="1:17" ht="12.75" customHeight="1">
      <c r="A146" s="16" t="str">
        <f>"   "&amp;Labels!B59</f>
        <v xml:space="preserve">   Labor</v>
      </c>
      <c r="B146" s="78"/>
      <c r="C146" s="78"/>
      <c r="D146" s="78"/>
      <c r="E146" s="51"/>
      <c r="F146" s="78"/>
      <c r="G146" s="78"/>
      <c r="H146" s="78"/>
      <c r="I146" s="51"/>
      <c r="J146" s="78"/>
      <c r="K146" s="78"/>
      <c r="L146" s="78"/>
      <c r="M146" s="51"/>
      <c r="N146" s="78"/>
      <c r="O146" s="78"/>
      <c r="P146" s="78"/>
      <c r="Q146" s="51"/>
    </row>
    <row r="147" spans="1:17" ht="12.75" customHeight="1">
      <c r="A147" s="41" t="str">
        <f>"      "&amp;Labels!B69</f>
        <v xml:space="preserve">      Stage 1</v>
      </c>
      <c r="B147" s="73">
        <f>Transitions!B26*'Cost Flow Detail'!B18</f>
        <v>0</v>
      </c>
      <c r="C147" s="73">
        <f>Transitions!C26*'Cost Flow Detail'!C18</f>
        <v>0</v>
      </c>
      <c r="D147" s="73">
        <f>Transitions!D26*'Cost Flow Detail'!D18</f>
        <v>0</v>
      </c>
      <c r="E147" s="51">
        <f>SUM(B147:D147)</f>
        <v>0</v>
      </c>
      <c r="F147" s="73">
        <f>Transitions!F26*'Cost Flow Detail'!F18</f>
        <v>0</v>
      </c>
      <c r="G147" s="73">
        <f>Transitions!G26*'Cost Flow Detail'!G18</f>
        <v>0</v>
      </c>
      <c r="H147" s="73">
        <f>Transitions!H26*'Cost Flow Detail'!H18</f>
        <v>0</v>
      </c>
      <c r="I147" s="51">
        <f>SUM(F147:H147)</f>
        <v>0</v>
      </c>
      <c r="J147" s="73">
        <f>Transitions!J26*'Cost Flow Detail'!J18</f>
        <v>0</v>
      </c>
      <c r="K147" s="73">
        <f>Transitions!K26*'Cost Flow Detail'!K18</f>
        <v>0</v>
      </c>
      <c r="L147" s="73">
        <f>Transitions!L26*'Cost Flow Detail'!L18</f>
        <v>0</v>
      </c>
      <c r="M147" s="51">
        <f>SUM(J147:L147)</f>
        <v>0</v>
      </c>
      <c r="N147" s="73">
        <f>Transitions!N26*'Cost Flow Detail'!N18</f>
        <v>0</v>
      </c>
      <c r="O147" s="73">
        <f>Transitions!O26*'Cost Flow Detail'!O18</f>
        <v>0</v>
      </c>
      <c r="P147" s="73">
        <f>Transitions!P26*'Cost Flow Detail'!P18</f>
        <v>0</v>
      </c>
      <c r="Q147" s="51">
        <f>SUM(N147:P147)</f>
        <v>0</v>
      </c>
    </row>
    <row r="148" spans="1:17" ht="12.75" customHeight="1">
      <c r="A148" s="41" t="str">
        <f>"      "&amp;Labels!B70</f>
        <v xml:space="preserve">      Stage 2</v>
      </c>
      <c r="B148" s="73">
        <f>Transitions!B27*'Cost Flow Detail'!B18</f>
        <v>0</v>
      </c>
      <c r="C148" s="73">
        <f>Transitions!C27*'Cost Flow Detail'!C18</f>
        <v>0</v>
      </c>
      <c r="D148" s="73">
        <f>Transitions!D27*'Cost Flow Detail'!D18</f>
        <v>0</v>
      </c>
      <c r="E148" s="51">
        <f>SUM(B148:D148)</f>
        <v>0</v>
      </c>
      <c r="F148" s="73">
        <f>Transitions!F27*'Cost Flow Detail'!F18</f>
        <v>0</v>
      </c>
      <c r="G148" s="73">
        <f>Transitions!G27*'Cost Flow Detail'!G18</f>
        <v>0</v>
      </c>
      <c r="H148" s="73">
        <f>Transitions!H27*'Cost Flow Detail'!H18</f>
        <v>0</v>
      </c>
      <c r="I148" s="51">
        <f>SUM(F148:H148)</f>
        <v>0</v>
      </c>
      <c r="J148" s="73">
        <f>Transitions!J27*'Cost Flow Detail'!J18</f>
        <v>0</v>
      </c>
      <c r="K148" s="73">
        <f>Transitions!K27*'Cost Flow Detail'!K18</f>
        <v>0</v>
      </c>
      <c r="L148" s="73">
        <f>Transitions!L27*'Cost Flow Detail'!L18</f>
        <v>0</v>
      </c>
      <c r="M148" s="51">
        <f>SUM(J148:L148)</f>
        <v>0</v>
      </c>
      <c r="N148" s="73">
        <f>Transitions!N27*'Cost Flow Detail'!N18</f>
        <v>0</v>
      </c>
      <c r="O148" s="73">
        <f>Transitions!O27*'Cost Flow Detail'!O18</f>
        <v>0</v>
      </c>
      <c r="P148" s="73">
        <f>Transitions!P27*'Cost Flow Detail'!P18</f>
        <v>0</v>
      </c>
      <c r="Q148" s="51">
        <f>SUM(N148:P148)</f>
        <v>0</v>
      </c>
    </row>
    <row r="149" spans="1:17" ht="12.75" customHeight="1">
      <c r="A149" s="41" t="str">
        <f>"      "&amp;Labels!B71</f>
        <v xml:space="preserve">      Stage 3</v>
      </c>
      <c r="B149" s="73">
        <f>Transitions!B28*'Cost Flow Detail'!B18</f>
        <v>0</v>
      </c>
      <c r="C149" s="73">
        <f>Transitions!C28*'Cost Flow Detail'!C18</f>
        <v>0</v>
      </c>
      <c r="D149" s="73">
        <f>Transitions!D28*'Cost Flow Detail'!D18</f>
        <v>0</v>
      </c>
      <c r="E149" s="51">
        <f>SUM(B149:D149)</f>
        <v>0</v>
      </c>
      <c r="F149" s="73">
        <f>Transitions!F28*'Cost Flow Detail'!F18</f>
        <v>0</v>
      </c>
      <c r="G149" s="73">
        <f>Transitions!G28*'Cost Flow Detail'!G18</f>
        <v>0</v>
      </c>
      <c r="H149" s="73">
        <f>Transitions!H28*'Cost Flow Detail'!H18</f>
        <v>0</v>
      </c>
      <c r="I149" s="51">
        <f>SUM(F149:H149)</f>
        <v>0</v>
      </c>
      <c r="J149" s="73">
        <f>Transitions!J28*'Cost Flow Detail'!J18</f>
        <v>0</v>
      </c>
      <c r="K149" s="73">
        <f>Transitions!K28*'Cost Flow Detail'!K18</f>
        <v>0</v>
      </c>
      <c r="L149" s="73">
        <f>Transitions!L28*'Cost Flow Detail'!L18</f>
        <v>0</v>
      </c>
      <c r="M149" s="51">
        <f>SUM(J149:L149)</f>
        <v>0</v>
      </c>
      <c r="N149" s="73">
        <f>Transitions!N28*'Cost Flow Detail'!N18</f>
        <v>0</v>
      </c>
      <c r="O149" s="73">
        <f>Transitions!O28*'Cost Flow Detail'!O18</f>
        <v>0</v>
      </c>
      <c r="P149" s="73">
        <f>Transitions!P28*'Cost Flow Detail'!P18</f>
        <v>0</v>
      </c>
      <c r="Q149" s="51">
        <f>SUM(N149:P149)</f>
        <v>0</v>
      </c>
    </row>
    <row r="150" spans="1:17" ht="12.75" customHeight="1">
      <c r="A150" s="16" t="str">
        <f>"      "&amp;Labels!C68</f>
        <v xml:space="preserve">      Total</v>
      </c>
      <c r="B150" s="78">
        <f>SUM(B147:B149)</f>
        <v>0</v>
      </c>
      <c r="C150" s="78">
        <f>SUM(C147:C149)</f>
        <v>0</v>
      </c>
      <c r="D150" s="78">
        <f>SUM(D147:D149)</f>
        <v>0</v>
      </c>
      <c r="E150" s="51">
        <f>SUM(B150:D150)</f>
        <v>0</v>
      </c>
      <c r="F150" s="78">
        <f>SUM(F147:F149)</f>
        <v>0</v>
      </c>
      <c r="G150" s="78">
        <f>SUM(G147:G149)</f>
        <v>0</v>
      </c>
      <c r="H150" s="78">
        <f>SUM(H147:H149)</f>
        <v>0</v>
      </c>
      <c r="I150" s="51">
        <f>SUM(F150:H150)</f>
        <v>0</v>
      </c>
      <c r="J150" s="78">
        <f>SUM(J147:J149)</f>
        <v>0</v>
      </c>
      <c r="K150" s="78">
        <f>SUM(K147:K149)</f>
        <v>0</v>
      </c>
      <c r="L150" s="78">
        <f>SUM(L147:L149)</f>
        <v>0</v>
      </c>
      <c r="M150" s="51">
        <f>SUM(J150:L150)</f>
        <v>0</v>
      </c>
      <c r="N150" s="78">
        <f>SUM(N147:N149)</f>
        <v>0</v>
      </c>
      <c r="O150" s="78">
        <f>SUM(O147:O149)</f>
        <v>0</v>
      </c>
      <c r="P150" s="78">
        <f>SUM(P147:P149)</f>
        <v>0</v>
      </c>
      <c r="Q150" s="51">
        <f>SUM(N150:P150)</f>
        <v>0</v>
      </c>
    </row>
    <row r="151" spans="1:17" ht="12.75" customHeight="1">
      <c r="A151" s="16" t="str">
        <f>"   "&amp;Labels!B60</f>
        <v xml:space="preserve">   Fixed Exp</v>
      </c>
      <c r="B151" s="78"/>
      <c r="C151" s="78"/>
      <c r="D151" s="78"/>
      <c r="E151" s="51"/>
      <c r="F151" s="78"/>
      <c r="G151" s="78"/>
      <c r="H151" s="78"/>
      <c r="I151" s="51"/>
      <c r="J151" s="78"/>
      <c r="K151" s="78"/>
      <c r="L151" s="78"/>
      <c r="M151" s="51"/>
      <c r="N151" s="78"/>
      <c r="O151" s="78"/>
      <c r="P151" s="78"/>
      <c r="Q151" s="51"/>
    </row>
    <row r="152" spans="1:17" ht="12.75" customHeight="1">
      <c r="A152" s="41" t="str">
        <f>"      "&amp;Labels!B69</f>
        <v xml:space="preserve">      Stage 1</v>
      </c>
      <c r="B152" s="73">
        <f>Transitions!B26*'Cost Flow Detail'!B19</f>
        <v>0</v>
      </c>
      <c r="C152" s="73">
        <f>Transitions!C26*'Cost Flow Detail'!C19</f>
        <v>0</v>
      </c>
      <c r="D152" s="73">
        <f>Transitions!D26*'Cost Flow Detail'!D19</f>
        <v>0</v>
      </c>
      <c r="E152" s="51">
        <f>SUM(B152:D152)</f>
        <v>0</v>
      </c>
      <c r="F152" s="73">
        <f>Transitions!F26*'Cost Flow Detail'!F19</f>
        <v>0</v>
      </c>
      <c r="G152" s="73">
        <f>Transitions!G26*'Cost Flow Detail'!G19</f>
        <v>0</v>
      </c>
      <c r="H152" s="73">
        <f>Transitions!H26*'Cost Flow Detail'!H19</f>
        <v>0</v>
      </c>
      <c r="I152" s="51">
        <f>SUM(F152:H152)</f>
        <v>0</v>
      </c>
      <c r="J152" s="73">
        <f>Transitions!J26*'Cost Flow Detail'!J19</f>
        <v>0</v>
      </c>
      <c r="K152" s="73">
        <f>Transitions!K26*'Cost Flow Detail'!K19</f>
        <v>0</v>
      </c>
      <c r="L152" s="73">
        <f>Transitions!L26*'Cost Flow Detail'!L19</f>
        <v>0</v>
      </c>
      <c r="M152" s="51">
        <f>SUM(J152:L152)</f>
        <v>0</v>
      </c>
      <c r="N152" s="73">
        <f>Transitions!N26*'Cost Flow Detail'!N19</f>
        <v>0</v>
      </c>
      <c r="O152" s="73">
        <f>Transitions!O26*'Cost Flow Detail'!O19</f>
        <v>0</v>
      </c>
      <c r="P152" s="73">
        <f>Transitions!P26*'Cost Flow Detail'!P19</f>
        <v>0</v>
      </c>
      <c r="Q152" s="51">
        <f>SUM(N152:P152)</f>
        <v>0</v>
      </c>
    </row>
    <row r="153" spans="1:17" ht="12.75" customHeight="1">
      <c r="A153" s="41" t="str">
        <f>"      "&amp;Labels!B70</f>
        <v xml:space="preserve">      Stage 2</v>
      </c>
      <c r="B153" s="73">
        <f>Transitions!B27*'Cost Flow Detail'!B19</f>
        <v>0</v>
      </c>
      <c r="C153" s="73">
        <f>Transitions!C27*'Cost Flow Detail'!C19</f>
        <v>0</v>
      </c>
      <c r="D153" s="73">
        <f>Transitions!D27*'Cost Flow Detail'!D19</f>
        <v>0</v>
      </c>
      <c r="E153" s="51">
        <f>SUM(B153:D153)</f>
        <v>0</v>
      </c>
      <c r="F153" s="73">
        <f>Transitions!F27*'Cost Flow Detail'!F19</f>
        <v>0</v>
      </c>
      <c r="G153" s="73">
        <f>Transitions!G27*'Cost Flow Detail'!G19</f>
        <v>0</v>
      </c>
      <c r="H153" s="73">
        <f>Transitions!H27*'Cost Flow Detail'!H19</f>
        <v>0</v>
      </c>
      <c r="I153" s="51">
        <f>SUM(F153:H153)</f>
        <v>0</v>
      </c>
      <c r="J153" s="73">
        <f>Transitions!J27*'Cost Flow Detail'!J19</f>
        <v>0</v>
      </c>
      <c r="K153" s="73">
        <f>Transitions!K27*'Cost Flow Detail'!K19</f>
        <v>0</v>
      </c>
      <c r="L153" s="73">
        <f>Transitions!L27*'Cost Flow Detail'!L19</f>
        <v>0</v>
      </c>
      <c r="M153" s="51">
        <f>SUM(J153:L153)</f>
        <v>0</v>
      </c>
      <c r="N153" s="73">
        <f>Transitions!N27*'Cost Flow Detail'!N19</f>
        <v>0</v>
      </c>
      <c r="O153" s="73">
        <f>Transitions!O27*'Cost Flow Detail'!O19</f>
        <v>0</v>
      </c>
      <c r="P153" s="73">
        <f>Transitions!P27*'Cost Flow Detail'!P19</f>
        <v>0</v>
      </c>
      <c r="Q153" s="51">
        <f>SUM(N153:P153)</f>
        <v>0</v>
      </c>
    </row>
    <row r="154" spans="1:17" ht="12.75" customHeight="1">
      <c r="A154" s="41" t="str">
        <f>"      "&amp;Labels!B71</f>
        <v xml:space="preserve">      Stage 3</v>
      </c>
      <c r="B154" s="73">
        <f>Transitions!B28*'Cost Flow Detail'!B19</f>
        <v>0</v>
      </c>
      <c r="C154" s="73">
        <f>Transitions!C28*'Cost Flow Detail'!C19</f>
        <v>0</v>
      </c>
      <c r="D154" s="73">
        <f>Transitions!D28*'Cost Flow Detail'!D19</f>
        <v>0</v>
      </c>
      <c r="E154" s="51">
        <f>SUM(B154:D154)</f>
        <v>0</v>
      </c>
      <c r="F154" s="73">
        <f>Transitions!F28*'Cost Flow Detail'!F19</f>
        <v>0</v>
      </c>
      <c r="G154" s="73">
        <f>Transitions!G28*'Cost Flow Detail'!G19</f>
        <v>0</v>
      </c>
      <c r="H154" s="73">
        <f>Transitions!H28*'Cost Flow Detail'!H19</f>
        <v>0</v>
      </c>
      <c r="I154" s="51">
        <f>SUM(F154:H154)</f>
        <v>0</v>
      </c>
      <c r="J154" s="73">
        <f>Transitions!J28*'Cost Flow Detail'!J19</f>
        <v>0</v>
      </c>
      <c r="K154" s="73">
        <f>Transitions!K28*'Cost Flow Detail'!K19</f>
        <v>0</v>
      </c>
      <c r="L154" s="73">
        <f>Transitions!L28*'Cost Flow Detail'!L19</f>
        <v>0</v>
      </c>
      <c r="M154" s="51">
        <f>SUM(J154:L154)</f>
        <v>0</v>
      </c>
      <c r="N154" s="73">
        <f>Transitions!N28*'Cost Flow Detail'!N19</f>
        <v>0</v>
      </c>
      <c r="O154" s="73">
        <f>Transitions!O28*'Cost Flow Detail'!O19</f>
        <v>0</v>
      </c>
      <c r="P154" s="73">
        <f>Transitions!P28*'Cost Flow Detail'!P19</f>
        <v>0</v>
      </c>
      <c r="Q154" s="51">
        <f>SUM(N154:P154)</f>
        <v>0</v>
      </c>
    </row>
    <row r="155" spans="1:17" ht="12.75" customHeight="1">
      <c r="A155" s="16" t="str">
        <f>"      "&amp;Labels!C68</f>
        <v xml:space="preserve">      Total</v>
      </c>
      <c r="B155" s="78">
        <f>SUM(B152:B154)</f>
        <v>0</v>
      </c>
      <c r="C155" s="78">
        <f>SUM(C152:C154)</f>
        <v>0</v>
      </c>
      <c r="D155" s="78">
        <f>SUM(D152:D154)</f>
        <v>0</v>
      </c>
      <c r="E155" s="51">
        <f>SUM(B155:D155)</f>
        <v>0</v>
      </c>
      <c r="F155" s="78">
        <f>SUM(F152:F154)</f>
        <v>0</v>
      </c>
      <c r="G155" s="78">
        <f>SUM(G152:G154)</f>
        <v>0</v>
      </c>
      <c r="H155" s="78">
        <f>SUM(H152:H154)</f>
        <v>0</v>
      </c>
      <c r="I155" s="51">
        <f>SUM(F155:H155)</f>
        <v>0</v>
      </c>
      <c r="J155" s="78">
        <f>SUM(J152:J154)</f>
        <v>0</v>
      </c>
      <c r="K155" s="78">
        <f>SUM(K152:K154)</f>
        <v>0</v>
      </c>
      <c r="L155" s="78">
        <f>SUM(L152:L154)</f>
        <v>0</v>
      </c>
      <c r="M155" s="51">
        <f>SUM(J155:L155)</f>
        <v>0</v>
      </c>
      <c r="N155" s="78">
        <f>SUM(N152:N154)</f>
        <v>0</v>
      </c>
      <c r="O155" s="78">
        <f>SUM(O152:O154)</f>
        <v>0</v>
      </c>
      <c r="P155" s="78">
        <f>SUM(P152:P154)</f>
        <v>0</v>
      </c>
      <c r="Q155" s="51">
        <f>SUM(N155:P155)</f>
        <v>0</v>
      </c>
    </row>
    <row r="156" spans="1:17" ht="12.75" customHeight="1">
      <c r="A156" s="16" t="str">
        <f>"   "&amp;Labels!B61</f>
        <v xml:space="preserve">   OH</v>
      </c>
      <c r="B156" s="78"/>
      <c r="C156" s="78"/>
      <c r="D156" s="78"/>
      <c r="E156" s="51"/>
      <c r="F156" s="78"/>
      <c r="G156" s="78"/>
      <c r="H156" s="78"/>
      <c r="I156" s="51"/>
      <c r="J156" s="78"/>
      <c r="K156" s="78"/>
      <c r="L156" s="78"/>
      <c r="M156" s="51"/>
      <c r="N156" s="78"/>
      <c r="O156" s="78"/>
      <c r="P156" s="78"/>
      <c r="Q156" s="51"/>
    </row>
    <row r="157" spans="1:17" ht="12.75" customHeight="1">
      <c r="A157" s="41" t="str">
        <f>"      "&amp;Labels!B69</f>
        <v xml:space="preserve">      Stage 1</v>
      </c>
      <c r="B157" s="73">
        <f>Transitions!B26*'Cost Flow Detail'!B20</f>
        <v>0</v>
      </c>
      <c r="C157" s="73">
        <f>Transitions!C26*'Cost Flow Detail'!C20</f>
        <v>0</v>
      </c>
      <c r="D157" s="73">
        <f>Transitions!D26*'Cost Flow Detail'!D20</f>
        <v>0</v>
      </c>
      <c r="E157" s="51">
        <f t="shared" ref="E157:E164" si="52">SUM(B157:D157)</f>
        <v>0</v>
      </c>
      <c r="F157" s="73">
        <f>Transitions!F26*'Cost Flow Detail'!F20</f>
        <v>0</v>
      </c>
      <c r="G157" s="73">
        <f>Transitions!G26*'Cost Flow Detail'!G20</f>
        <v>0</v>
      </c>
      <c r="H157" s="73">
        <f>Transitions!H26*'Cost Flow Detail'!H20</f>
        <v>0</v>
      </c>
      <c r="I157" s="51">
        <f t="shared" ref="I157:I164" si="53">SUM(F157:H157)</f>
        <v>0</v>
      </c>
      <c r="J157" s="73">
        <f>Transitions!J26*'Cost Flow Detail'!J20</f>
        <v>0</v>
      </c>
      <c r="K157" s="73">
        <f>Transitions!K26*'Cost Flow Detail'!K20</f>
        <v>0</v>
      </c>
      <c r="L157" s="73">
        <f>Transitions!L26*'Cost Flow Detail'!L20</f>
        <v>0</v>
      </c>
      <c r="M157" s="51">
        <f t="shared" ref="M157:M164" si="54">SUM(J157:L157)</f>
        <v>0</v>
      </c>
      <c r="N157" s="73">
        <f>Transitions!N26*'Cost Flow Detail'!N20</f>
        <v>0</v>
      </c>
      <c r="O157" s="73">
        <f>Transitions!O26*'Cost Flow Detail'!O20</f>
        <v>0</v>
      </c>
      <c r="P157" s="73">
        <f>Transitions!P26*'Cost Flow Detail'!P20</f>
        <v>0</v>
      </c>
      <c r="Q157" s="51">
        <f t="shared" ref="Q157:Q164" si="55">SUM(N157:P157)</f>
        <v>0</v>
      </c>
    </row>
    <row r="158" spans="1:17" ht="12.75" customHeight="1">
      <c r="A158" s="41" t="str">
        <f>"      "&amp;Labels!B70</f>
        <v xml:space="preserve">      Stage 2</v>
      </c>
      <c r="B158" s="73">
        <f>Transitions!B27*'Cost Flow Detail'!B20</f>
        <v>0</v>
      </c>
      <c r="C158" s="73">
        <f>Transitions!C27*'Cost Flow Detail'!C20</f>
        <v>0</v>
      </c>
      <c r="D158" s="73">
        <f>Transitions!D27*'Cost Flow Detail'!D20</f>
        <v>0</v>
      </c>
      <c r="E158" s="51">
        <f t="shared" si="52"/>
        <v>0</v>
      </c>
      <c r="F158" s="73">
        <f>Transitions!F27*'Cost Flow Detail'!F20</f>
        <v>0</v>
      </c>
      <c r="G158" s="73">
        <f>Transitions!G27*'Cost Flow Detail'!G20</f>
        <v>0</v>
      </c>
      <c r="H158" s="73">
        <f>Transitions!H27*'Cost Flow Detail'!H20</f>
        <v>0</v>
      </c>
      <c r="I158" s="51">
        <f t="shared" si="53"/>
        <v>0</v>
      </c>
      <c r="J158" s="73">
        <f>Transitions!J27*'Cost Flow Detail'!J20</f>
        <v>0</v>
      </c>
      <c r="K158" s="73">
        <f>Transitions!K27*'Cost Flow Detail'!K20</f>
        <v>0</v>
      </c>
      <c r="L158" s="73">
        <f>Transitions!L27*'Cost Flow Detail'!L20</f>
        <v>0</v>
      </c>
      <c r="M158" s="51">
        <f t="shared" si="54"/>
        <v>0</v>
      </c>
      <c r="N158" s="73">
        <f>Transitions!N27*'Cost Flow Detail'!N20</f>
        <v>0</v>
      </c>
      <c r="O158" s="73">
        <f>Transitions!O27*'Cost Flow Detail'!O20</f>
        <v>0</v>
      </c>
      <c r="P158" s="73">
        <f>Transitions!P27*'Cost Flow Detail'!P20</f>
        <v>0</v>
      </c>
      <c r="Q158" s="51">
        <f t="shared" si="55"/>
        <v>0</v>
      </c>
    </row>
    <row r="159" spans="1:17" ht="12.75" customHeight="1">
      <c r="A159" s="41" t="str">
        <f>"      "&amp;Labels!B71</f>
        <v xml:space="preserve">      Stage 3</v>
      </c>
      <c r="B159" s="73">
        <f>Transitions!B28*'Cost Flow Detail'!B20</f>
        <v>0</v>
      </c>
      <c r="C159" s="73">
        <f>Transitions!C28*'Cost Flow Detail'!C20</f>
        <v>0</v>
      </c>
      <c r="D159" s="73">
        <f>Transitions!D28*'Cost Flow Detail'!D20</f>
        <v>0</v>
      </c>
      <c r="E159" s="51">
        <f t="shared" si="52"/>
        <v>0</v>
      </c>
      <c r="F159" s="73">
        <f>Transitions!F28*'Cost Flow Detail'!F20</f>
        <v>0</v>
      </c>
      <c r="G159" s="73">
        <f>Transitions!G28*'Cost Flow Detail'!G20</f>
        <v>0</v>
      </c>
      <c r="H159" s="73">
        <f>Transitions!H28*'Cost Flow Detail'!H20</f>
        <v>0</v>
      </c>
      <c r="I159" s="51">
        <f t="shared" si="53"/>
        <v>0</v>
      </c>
      <c r="J159" s="73">
        <f>Transitions!J28*'Cost Flow Detail'!J20</f>
        <v>0</v>
      </c>
      <c r="K159" s="73">
        <f>Transitions!K28*'Cost Flow Detail'!K20</f>
        <v>0</v>
      </c>
      <c r="L159" s="73">
        <f>Transitions!L28*'Cost Flow Detail'!L20</f>
        <v>0</v>
      </c>
      <c r="M159" s="51">
        <f t="shared" si="54"/>
        <v>0</v>
      </c>
      <c r="N159" s="73">
        <f>Transitions!N28*'Cost Flow Detail'!N20</f>
        <v>0</v>
      </c>
      <c r="O159" s="73">
        <f>Transitions!O28*'Cost Flow Detail'!O20</f>
        <v>0</v>
      </c>
      <c r="P159" s="73">
        <f>Transitions!P28*'Cost Flow Detail'!P20</f>
        <v>0</v>
      </c>
      <c r="Q159" s="51">
        <f t="shared" si="55"/>
        <v>0</v>
      </c>
    </row>
    <row r="160" spans="1:17" ht="12.75" customHeight="1">
      <c r="A160" s="16" t="str">
        <f>"      "&amp;Labels!C68</f>
        <v xml:space="preserve">      Total</v>
      </c>
      <c r="B160" s="78">
        <f>SUM(B157:B159)</f>
        <v>0</v>
      </c>
      <c r="C160" s="78">
        <f>SUM(C157:C159)</f>
        <v>0</v>
      </c>
      <c r="D160" s="78">
        <f>SUM(D157:D159)</f>
        <v>0</v>
      </c>
      <c r="E160" s="51">
        <f t="shared" si="52"/>
        <v>0</v>
      </c>
      <c r="F160" s="78">
        <f>SUM(F157:F159)</f>
        <v>0</v>
      </c>
      <c r="G160" s="78">
        <f>SUM(G157:G159)</f>
        <v>0</v>
      </c>
      <c r="H160" s="78">
        <f>SUM(H157:H159)</f>
        <v>0</v>
      </c>
      <c r="I160" s="51">
        <f t="shared" si="53"/>
        <v>0</v>
      </c>
      <c r="J160" s="78">
        <f>SUM(J157:J159)</f>
        <v>0</v>
      </c>
      <c r="K160" s="78">
        <f>SUM(K157:K159)</f>
        <v>0</v>
      </c>
      <c r="L160" s="78">
        <f>SUM(L157:L159)</f>
        <v>0</v>
      </c>
      <c r="M160" s="51">
        <f t="shared" si="54"/>
        <v>0</v>
      </c>
      <c r="N160" s="78">
        <f>SUM(N157:N159)</f>
        <v>0</v>
      </c>
      <c r="O160" s="78">
        <f>SUM(O157:O159)</f>
        <v>0</v>
      </c>
      <c r="P160" s="78">
        <f>SUM(P157:P159)</f>
        <v>0</v>
      </c>
      <c r="Q160" s="51">
        <f t="shared" si="55"/>
        <v>0</v>
      </c>
    </row>
    <row r="161" spans="1:17" ht="12.75" customHeight="1">
      <c r="A161" s="7" t="str">
        <f>"   "&amp;Labels!C57</f>
        <v xml:space="preserve">   Total</v>
      </c>
      <c r="B161" s="74">
        <f>SUM(B145,B150,B155,B160)</f>
        <v>0</v>
      </c>
      <c r="C161" s="74">
        <f>SUM(C145,C150,C155,C160)</f>
        <v>0</v>
      </c>
      <c r="D161" s="74">
        <f>SUM(D145,D150,D155,D160)</f>
        <v>0</v>
      </c>
      <c r="E161" s="51">
        <f t="shared" si="52"/>
        <v>0</v>
      </c>
      <c r="F161" s="74">
        <f>SUM(F145,F150,F155,F160)</f>
        <v>0</v>
      </c>
      <c r="G161" s="74">
        <f>SUM(G145,G150,G155,G160)</f>
        <v>0</v>
      </c>
      <c r="H161" s="74">
        <f>SUM(H145,H150,H155,H160)</f>
        <v>0</v>
      </c>
      <c r="I161" s="51">
        <f t="shared" si="53"/>
        <v>0</v>
      </c>
      <c r="J161" s="74">
        <f>SUM(J145,J150,J155,J160)</f>
        <v>0</v>
      </c>
      <c r="K161" s="74">
        <f>SUM(K145,K150,K155,K160)</f>
        <v>0</v>
      </c>
      <c r="L161" s="74">
        <f>SUM(L145,L150,L155,L160)</f>
        <v>0</v>
      </c>
      <c r="M161" s="51">
        <f t="shared" si="54"/>
        <v>0</v>
      </c>
      <c r="N161" s="74">
        <f>SUM(N145,N150,N155,N160)</f>
        <v>0</v>
      </c>
      <c r="O161" s="74">
        <f>SUM(O145,O150,O155,O160)</f>
        <v>0</v>
      </c>
      <c r="P161" s="74">
        <f>SUM(P145,P150,P155,P160)</f>
        <v>0</v>
      </c>
      <c r="Q161" s="51">
        <f t="shared" si="55"/>
        <v>0</v>
      </c>
    </row>
    <row r="162" spans="1:17" ht="12.75" customHeight="1">
      <c r="A162" s="41" t="str">
        <f>"      "&amp;Labels!B69</f>
        <v xml:space="preserve">      Stage 1</v>
      </c>
      <c r="B162" s="73">
        <f t="shared" ref="B162:D164" si="56">SUM(B142,B147,B152,B157)</f>
        <v>0</v>
      </c>
      <c r="C162" s="73">
        <f t="shared" si="56"/>
        <v>0</v>
      </c>
      <c r="D162" s="73">
        <f t="shared" si="56"/>
        <v>0</v>
      </c>
      <c r="E162" s="51">
        <f t="shared" si="52"/>
        <v>0</v>
      </c>
      <c r="F162" s="73">
        <f t="shared" ref="F162:H164" si="57">SUM(F142,F147,F152,F157)</f>
        <v>0</v>
      </c>
      <c r="G162" s="73">
        <f t="shared" si="57"/>
        <v>0</v>
      </c>
      <c r="H162" s="73">
        <f t="shared" si="57"/>
        <v>0</v>
      </c>
      <c r="I162" s="51">
        <f t="shared" si="53"/>
        <v>0</v>
      </c>
      <c r="J162" s="73">
        <f t="shared" ref="J162:L164" si="58">SUM(J142,J147,J152,J157)</f>
        <v>0</v>
      </c>
      <c r="K162" s="73">
        <f t="shared" si="58"/>
        <v>0</v>
      </c>
      <c r="L162" s="73">
        <f t="shared" si="58"/>
        <v>0</v>
      </c>
      <c r="M162" s="51">
        <f t="shared" si="54"/>
        <v>0</v>
      </c>
      <c r="N162" s="73">
        <f t="shared" ref="N162:P164" si="59">SUM(N142,N147,N152,N157)</f>
        <v>0</v>
      </c>
      <c r="O162" s="73">
        <f t="shared" si="59"/>
        <v>0</v>
      </c>
      <c r="P162" s="73">
        <f t="shared" si="59"/>
        <v>0</v>
      </c>
      <c r="Q162" s="51">
        <f t="shared" si="55"/>
        <v>0</v>
      </c>
    </row>
    <row r="163" spans="1:17" ht="12.75" customHeight="1">
      <c r="A163" s="41" t="str">
        <f>"      "&amp;Labels!B70</f>
        <v xml:space="preserve">      Stage 2</v>
      </c>
      <c r="B163" s="73">
        <f t="shared" si="56"/>
        <v>0</v>
      </c>
      <c r="C163" s="73">
        <f t="shared" si="56"/>
        <v>0</v>
      </c>
      <c r="D163" s="73">
        <f t="shared" si="56"/>
        <v>0</v>
      </c>
      <c r="E163" s="51">
        <f t="shared" si="52"/>
        <v>0</v>
      </c>
      <c r="F163" s="73">
        <f t="shared" si="57"/>
        <v>0</v>
      </c>
      <c r="G163" s="73">
        <f t="shared" si="57"/>
        <v>0</v>
      </c>
      <c r="H163" s="73">
        <f t="shared" si="57"/>
        <v>0</v>
      </c>
      <c r="I163" s="51">
        <f t="shared" si="53"/>
        <v>0</v>
      </c>
      <c r="J163" s="73">
        <f t="shared" si="58"/>
        <v>0</v>
      </c>
      <c r="K163" s="73">
        <f t="shared" si="58"/>
        <v>0</v>
      </c>
      <c r="L163" s="73">
        <f t="shared" si="58"/>
        <v>0</v>
      </c>
      <c r="M163" s="51">
        <f t="shared" si="54"/>
        <v>0</v>
      </c>
      <c r="N163" s="73">
        <f t="shared" si="59"/>
        <v>0</v>
      </c>
      <c r="O163" s="73">
        <f t="shared" si="59"/>
        <v>0</v>
      </c>
      <c r="P163" s="73">
        <f t="shared" si="59"/>
        <v>0</v>
      </c>
      <c r="Q163" s="51">
        <f t="shared" si="55"/>
        <v>0</v>
      </c>
    </row>
    <row r="164" spans="1:17" ht="12.75" customHeight="1">
      <c r="A164" s="41" t="str">
        <f>"      "&amp;Labels!B71</f>
        <v xml:space="preserve">      Stage 3</v>
      </c>
      <c r="B164" s="73">
        <f t="shared" si="56"/>
        <v>0</v>
      </c>
      <c r="C164" s="73">
        <f t="shared" si="56"/>
        <v>0</v>
      </c>
      <c r="D164" s="73">
        <f t="shared" si="56"/>
        <v>0</v>
      </c>
      <c r="E164" s="51">
        <f t="shared" si="52"/>
        <v>0</v>
      </c>
      <c r="F164" s="73">
        <f t="shared" si="57"/>
        <v>0</v>
      </c>
      <c r="G164" s="73">
        <f t="shared" si="57"/>
        <v>0</v>
      </c>
      <c r="H164" s="73">
        <f t="shared" si="57"/>
        <v>0</v>
      </c>
      <c r="I164" s="51">
        <f t="shared" si="53"/>
        <v>0</v>
      </c>
      <c r="J164" s="73">
        <f t="shared" si="58"/>
        <v>0</v>
      </c>
      <c r="K164" s="73">
        <f t="shared" si="58"/>
        <v>0</v>
      </c>
      <c r="L164" s="73">
        <f t="shared" si="58"/>
        <v>0</v>
      </c>
      <c r="M164" s="51">
        <f t="shared" si="54"/>
        <v>0</v>
      </c>
      <c r="N164" s="73">
        <f t="shared" si="59"/>
        <v>0</v>
      </c>
      <c r="O164" s="73">
        <f t="shared" si="59"/>
        <v>0</v>
      </c>
      <c r="P164" s="73">
        <f t="shared" si="59"/>
        <v>0</v>
      </c>
      <c r="Q164" s="51">
        <f t="shared" si="55"/>
        <v>0</v>
      </c>
    </row>
    <row r="165" spans="1:17" ht="12.75" customHeight="1">
      <c r="A165" s="16" t="str">
        <f>"      "&amp;Labels!C68</f>
        <v xml:space="preserve">      Total</v>
      </c>
      <c r="B165" s="78">
        <f>B161</f>
        <v>0</v>
      </c>
      <c r="C165" s="78">
        <f>C161</f>
        <v>0</v>
      </c>
      <c r="D165" s="78">
        <f>D161</f>
        <v>0</v>
      </c>
      <c r="E165" s="51">
        <f>SUM(B161:D161)</f>
        <v>0</v>
      </c>
      <c r="F165" s="78">
        <f>F161</f>
        <v>0</v>
      </c>
      <c r="G165" s="78">
        <f>G161</f>
        <v>0</v>
      </c>
      <c r="H165" s="78">
        <f>H161</f>
        <v>0</v>
      </c>
      <c r="I165" s="51">
        <f>SUM(F161:H161)</f>
        <v>0</v>
      </c>
      <c r="J165" s="78">
        <f>J161</f>
        <v>0</v>
      </c>
      <c r="K165" s="78">
        <f>K161</f>
        <v>0</v>
      </c>
      <c r="L165" s="78">
        <f>L161</f>
        <v>0</v>
      </c>
      <c r="M165" s="51">
        <f>SUM(J161:L161)</f>
        <v>0</v>
      </c>
      <c r="N165" s="78">
        <f>N161</f>
        <v>0</v>
      </c>
      <c r="O165" s="78">
        <f>O161</f>
        <v>0</v>
      </c>
      <c r="P165" s="78">
        <f>P161</f>
        <v>0</v>
      </c>
      <c r="Q165" s="51">
        <f>SUM(N161:P161)</f>
        <v>0</v>
      </c>
    </row>
    <row r="166" spans="1:17" ht="12.75" customHeight="1">
      <c r="A166" s="7" t="str">
        <f>Labels!B66</f>
        <v>Stage 3</v>
      </c>
      <c r="B166" s="74"/>
      <c r="C166" s="74"/>
      <c r="D166" s="74"/>
      <c r="E166" s="51"/>
      <c r="F166" s="74"/>
      <c r="G166" s="74"/>
      <c r="H166" s="74"/>
      <c r="I166" s="51"/>
      <c r="J166" s="74"/>
      <c r="K166" s="74"/>
      <c r="L166" s="74"/>
      <c r="M166" s="51"/>
      <c r="N166" s="74"/>
      <c r="O166" s="74"/>
      <c r="P166" s="74"/>
      <c r="Q166" s="51"/>
    </row>
    <row r="167" spans="1:17" ht="12.75" customHeight="1">
      <c r="A167" s="16" t="str">
        <f>"   "&amp;Labels!B58</f>
        <v xml:space="preserve">   Material</v>
      </c>
      <c r="B167" s="78"/>
      <c r="C167" s="78"/>
      <c r="D167" s="78"/>
      <c r="E167" s="51"/>
      <c r="F167" s="78"/>
      <c r="G167" s="78"/>
      <c r="H167" s="78"/>
      <c r="I167" s="51"/>
      <c r="J167" s="78"/>
      <c r="K167" s="78"/>
      <c r="L167" s="78"/>
      <c r="M167" s="51"/>
      <c r="N167" s="78"/>
      <c r="O167" s="78"/>
      <c r="P167" s="78"/>
      <c r="Q167" s="51"/>
    </row>
    <row r="168" spans="1:17" ht="12.75" customHeight="1">
      <c r="A168" s="41" t="str">
        <f>"      "&amp;Labels!B69</f>
        <v xml:space="preserve">      Stage 1</v>
      </c>
      <c r="B168" s="73">
        <f>Transitions!B26*'Cost Flow Detail'!B23</f>
        <v>0</v>
      </c>
      <c r="C168" s="73">
        <f>Transitions!C26*'Cost Flow Detail'!C23</f>
        <v>0</v>
      </c>
      <c r="D168" s="73">
        <f>Transitions!D26*'Cost Flow Detail'!D23</f>
        <v>0</v>
      </c>
      <c r="E168" s="51">
        <f>SUM(B168:D168)</f>
        <v>0</v>
      </c>
      <c r="F168" s="73">
        <f>Transitions!F26*'Cost Flow Detail'!F23</f>
        <v>0</v>
      </c>
      <c r="G168" s="73">
        <f>Transitions!G26*'Cost Flow Detail'!G23</f>
        <v>0</v>
      </c>
      <c r="H168" s="73">
        <f>Transitions!H26*'Cost Flow Detail'!H23</f>
        <v>0</v>
      </c>
      <c r="I168" s="51">
        <f>SUM(F168:H168)</f>
        <v>0</v>
      </c>
      <c r="J168" s="73">
        <f>Transitions!J26*'Cost Flow Detail'!J23</f>
        <v>0</v>
      </c>
      <c r="K168" s="73">
        <f>Transitions!K26*'Cost Flow Detail'!K23</f>
        <v>0</v>
      </c>
      <c r="L168" s="73">
        <f>Transitions!L26*'Cost Flow Detail'!L23</f>
        <v>0</v>
      </c>
      <c r="M168" s="51">
        <f>SUM(J168:L168)</f>
        <v>0</v>
      </c>
      <c r="N168" s="73">
        <f>Transitions!N26*'Cost Flow Detail'!N23</f>
        <v>0</v>
      </c>
      <c r="O168" s="73">
        <f>Transitions!O26*'Cost Flow Detail'!O23</f>
        <v>0</v>
      </c>
      <c r="P168" s="73">
        <f>Transitions!P26*'Cost Flow Detail'!P23</f>
        <v>0</v>
      </c>
      <c r="Q168" s="51">
        <f>SUM(N168:P168)</f>
        <v>0</v>
      </c>
    </row>
    <row r="169" spans="1:17" ht="12.75" customHeight="1">
      <c r="A169" s="41" t="str">
        <f>"      "&amp;Labels!B70</f>
        <v xml:space="preserve">      Stage 2</v>
      </c>
      <c r="B169" s="73">
        <f>Transitions!B27*'Cost Flow Detail'!B23</f>
        <v>0</v>
      </c>
      <c r="C169" s="73">
        <f>Transitions!C27*'Cost Flow Detail'!C23</f>
        <v>0</v>
      </c>
      <c r="D169" s="73">
        <f>Transitions!D27*'Cost Flow Detail'!D23</f>
        <v>0</v>
      </c>
      <c r="E169" s="51">
        <f>SUM(B169:D169)</f>
        <v>0</v>
      </c>
      <c r="F169" s="73">
        <f>Transitions!F27*'Cost Flow Detail'!F23</f>
        <v>0</v>
      </c>
      <c r="G169" s="73">
        <f>Transitions!G27*'Cost Flow Detail'!G23</f>
        <v>0</v>
      </c>
      <c r="H169" s="73">
        <f>Transitions!H27*'Cost Flow Detail'!H23</f>
        <v>0</v>
      </c>
      <c r="I169" s="51">
        <f>SUM(F169:H169)</f>
        <v>0</v>
      </c>
      <c r="J169" s="73">
        <f>Transitions!J27*'Cost Flow Detail'!J23</f>
        <v>0</v>
      </c>
      <c r="K169" s="73">
        <f>Transitions!K27*'Cost Flow Detail'!K23</f>
        <v>0</v>
      </c>
      <c r="L169" s="73">
        <f>Transitions!L27*'Cost Flow Detail'!L23</f>
        <v>0</v>
      </c>
      <c r="M169" s="51">
        <f>SUM(J169:L169)</f>
        <v>0</v>
      </c>
      <c r="N169" s="73">
        <f>Transitions!N27*'Cost Flow Detail'!N23</f>
        <v>0</v>
      </c>
      <c r="O169" s="73">
        <f>Transitions!O27*'Cost Flow Detail'!O23</f>
        <v>0</v>
      </c>
      <c r="P169" s="73">
        <f>Transitions!P27*'Cost Flow Detail'!P23</f>
        <v>0</v>
      </c>
      <c r="Q169" s="51">
        <f>SUM(N169:P169)</f>
        <v>0</v>
      </c>
    </row>
    <row r="170" spans="1:17" ht="12.75" customHeight="1">
      <c r="A170" s="41" t="str">
        <f>"      "&amp;Labels!B71</f>
        <v xml:space="preserve">      Stage 3</v>
      </c>
      <c r="B170" s="73">
        <f>Transitions!B28*'Cost Flow Detail'!B23</f>
        <v>0</v>
      </c>
      <c r="C170" s="73">
        <f>Transitions!C28*'Cost Flow Detail'!C23</f>
        <v>0</v>
      </c>
      <c r="D170" s="73">
        <f>Transitions!D28*'Cost Flow Detail'!D23</f>
        <v>0</v>
      </c>
      <c r="E170" s="51">
        <f>SUM(B170:D170)</f>
        <v>0</v>
      </c>
      <c r="F170" s="73">
        <f>Transitions!F28*'Cost Flow Detail'!F23</f>
        <v>0</v>
      </c>
      <c r="G170" s="73">
        <f>Transitions!G28*'Cost Flow Detail'!G23</f>
        <v>0</v>
      </c>
      <c r="H170" s="73">
        <f>Transitions!H28*'Cost Flow Detail'!H23</f>
        <v>0</v>
      </c>
      <c r="I170" s="51">
        <f>SUM(F170:H170)</f>
        <v>0</v>
      </c>
      <c r="J170" s="73">
        <f>Transitions!J28*'Cost Flow Detail'!J23</f>
        <v>0</v>
      </c>
      <c r="K170" s="73">
        <f>Transitions!K28*'Cost Flow Detail'!K23</f>
        <v>0</v>
      </c>
      <c r="L170" s="73">
        <f>Transitions!L28*'Cost Flow Detail'!L23</f>
        <v>0</v>
      </c>
      <c r="M170" s="51">
        <f>SUM(J170:L170)</f>
        <v>0</v>
      </c>
      <c r="N170" s="73">
        <f>Transitions!N28*'Cost Flow Detail'!N23</f>
        <v>0</v>
      </c>
      <c r="O170" s="73">
        <f>Transitions!O28*'Cost Flow Detail'!O23</f>
        <v>0</v>
      </c>
      <c r="P170" s="73">
        <f>Transitions!P28*'Cost Flow Detail'!P23</f>
        <v>0</v>
      </c>
      <c r="Q170" s="51">
        <f>SUM(N170:P170)</f>
        <v>0</v>
      </c>
    </row>
    <row r="171" spans="1:17" ht="12.75" customHeight="1">
      <c r="A171" s="16" t="str">
        <f>"      "&amp;Labels!C68</f>
        <v xml:space="preserve">      Total</v>
      </c>
      <c r="B171" s="78">
        <f>SUM(B168:B170)</f>
        <v>0</v>
      </c>
      <c r="C171" s="78">
        <f>SUM(C168:C170)</f>
        <v>0</v>
      </c>
      <c r="D171" s="78">
        <f>SUM(D168:D170)</f>
        <v>0</v>
      </c>
      <c r="E171" s="51">
        <f>SUM(B171:D171)</f>
        <v>0</v>
      </c>
      <c r="F171" s="78">
        <f>SUM(F168:F170)</f>
        <v>0</v>
      </c>
      <c r="G171" s="78">
        <f>SUM(G168:G170)</f>
        <v>0</v>
      </c>
      <c r="H171" s="78">
        <f>SUM(H168:H170)</f>
        <v>0</v>
      </c>
      <c r="I171" s="51">
        <f>SUM(F171:H171)</f>
        <v>0</v>
      </c>
      <c r="J171" s="78">
        <f>SUM(J168:J170)</f>
        <v>0</v>
      </c>
      <c r="K171" s="78">
        <f>SUM(K168:K170)</f>
        <v>0</v>
      </c>
      <c r="L171" s="78">
        <f>SUM(L168:L170)</f>
        <v>0</v>
      </c>
      <c r="M171" s="51">
        <f>SUM(J171:L171)</f>
        <v>0</v>
      </c>
      <c r="N171" s="78">
        <f>SUM(N168:N170)</f>
        <v>0</v>
      </c>
      <c r="O171" s="78">
        <f>SUM(O168:O170)</f>
        <v>0</v>
      </c>
      <c r="P171" s="78">
        <f>SUM(P168:P170)</f>
        <v>0</v>
      </c>
      <c r="Q171" s="51">
        <f>SUM(N171:P171)</f>
        <v>0</v>
      </c>
    </row>
    <row r="172" spans="1:17" ht="12.75" customHeight="1">
      <c r="A172" s="16" t="str">
        <f>"   "&amp;Labels!B59</f>
        <v xml:space="preserve">   Labor</v>
      </c>
      <c r="B172" s="78"/>
      <c r="C172" s="78"/>
      <c r="D172" s="78"/>
      <c r="E172" s="51"/>
      <c r="F172" s="78"/>
      <c r="G172" s="78"/>
      <c r="H172" s="78"/>
      <c r="I172" s="51"/>
      <c r="J172" s="78"/>
      <c r="K172" s="78"/>
      <c r="L172" s="78"/>
      <c r="M172" s="51"/>
      <c r="N172" s="78"/>
      <c r="O172" s="78"/>
      <c r="P172" s="78"/>
      <c r="Q172" s="51"/>
    </row>
    <row r="173" spans="1:17" ht="12.75" customHeight="1">
      <c r="A173" s="41" t="str">
        <f>"      "&amp;Labels!B69</f>
        <v xml:space="preserve">      Stage 1</v>
      </c>
      <c r="B173" s="73">
        <f>Transitions!B26*'Cost Flow Detail'!B24</f>
        <v>0</v>
      </c>
      <c r="C173" s="73">
        <f>Transitions!C26*'Cost Flow Detail'!C24</f>
        <v>0</v>
      </c>
      <c r="D173" s="73">
        <f>Transitions!D26*'Cost Flow Detail'!D24</f>
        <v>0</v>
      </c>
      <c r="E173" s="51">
        <f>SUM(B173:D173)</f>
        <v>0</v>
      </c>
      <c r="F173" s="73">
        <f>Transitions!F26*'Cost Flow Detail'!F24</f>
        <v>0</v>
      </c>
      <c r="G173" s="73">
        <f>Transitions!G26*'Cost Flow Detail'!G24</f>
        <v>0</v>
      </c>
      <c r="H173" s="73">
        <f>Transitions!H26*'Cost Flow Detail'!H24</f>
        <v>0</v>
      </c>
      <c r="I173" s="51">
        <f>SUM(F173:H173)</f>
        <v>0</v>
      </c>
      <c r="J173" s="73">
        <f>Transitions!J26*'Cost Flow Detail'!J24</f>
        <v>0</v>
      </c>
      <c r="K173" s="73">
        <f>Transitions!K26*'Cost Flow Detail'!K24</f>
        <v>0</v>
      </c>
      <c r="L173" s="73">
        <f>Transitions!L26*'Cost Flow Detail'!L24</f>
        <v>0</v>
      </c>
      <c r="M173" s="51">
        <f>SUM(J173:L173)</f>
        <v>0</v>
      </c>
      <c r="N173" s="73">
        <f>Transitions!N26*'Cost Flow Detail'!N24</f>
        <v>0</v>
      </c>
      <c r="O173" s="73">
        <f>Transitions!O26*'Cost Flow Detail'!O24</f>
        <v>0</v>
      </c>
      <c r="P173" s="73">
        <f>Transitions!P26*'Cost Flow Detail'!P24</f>
        <v>0</v>
      </c>
      <c r="Q173" s="51">
        <f>SUM(N173:P173)</f>
        <v>0</v>
      </c>
    </row>
    <row r="174" spans="1:17" ht="12.75" customHeight="1">
      <c r="A174" s="41" t="str">
        <f>"      "&amp;Labels!B70</f>
        <v xml:space="preserve">      Stage 2</v>
      </c>
      <c r="B174" s="73">
        <f>Transitions!B27*'Cost Flow Detail'!B24</f>
        <v>0</v>
      </c>
      <c r="C174" s="73">
        <f>Transitions!C27*'Cost Flow Detail'!C24</f>
        <v>0</v>
      </c>
      <c r="D174" s="73">
        <f>Transitions!D27*'Cost Flow Detail'!D24</f>
        <v>0</v>
      </c>
      <c r="E174" s="51">
        <f>SUM(B174:D174)</f>
        <v>0</v>
      </c>
      <c r="F174" s="73">
        <f>Transitions!F27*'Cost Flow Detail'!F24</f>
        <v>0</v>
      </c>
      <c r="G174" s="73">
        <f>Transitions!G27*'Cost Flow Detail'!G24</f>
        <v>0</v>
      </c>
      <c r="H174" s="73">
        <f>Transitions!H27*'Cost Flow Detail'!H24</f>
        <v>0</v>
      </c>
      <c r="I174" s="51">
        <f>SUM(F174:H174)</f>
        <v>0</v>
      </c>
      <c r="J174" s="73">
        <f>Transitions!J27*'Cost Flow Detail'!J24</f>
        <v>0</v>
      </c>
      <c r="K174" s="73">
        <f>Transitions!K27*'Cost Flow Detail'!K24</f>
        <v>0</v>
      </c>
      <c r="L174" s="73">
        <f>Transitions!L27*'Cost Flow Detail'!L24</f>
        <v>0</v>
      </c>
      <c r="M174" s="51">
        <f>SUM(J174:L174)</f>
        <v>0</v>
      </c>
      <c r="N174" s="73">
        <f>Transitions!N27*'Cost Flow Detail'!N24</f>
        <v>0</v>
      </c>
      <c r="O174" s="73">
        <f>Transitions!O27*'Cost Flow Detail'!O24</f>
        <v>0</v>
      </c>
      <c r="P174" s="73">
        <f>Transitions!P27*'Cost Flow Detail'!P24</f>
        <v>0</v>
      </c>
      <c r="Q174" s="51">
        <f>SUM(N174:P174)</f>
        <v>0</v>
      </c>
    </row>
    <row r="175" spans="1:17" ht="12.75" customHeight="1">
      <c r="A175" s="41" t="str">
        <f>"      "&amp;Labels!B71</f>
        <v xml:space="preserve">      Stage 3</v>
      </c>
      <c r="B175" s="73">
        <f>Transitions!B28*'Cost Flow Detail'!B24</f>
        <v>0</v>
      </c>
      <c r="C175" s="73">
        <f>Transitions!C28*'Cost Flow Detail'!C24</f>
        <v>0</v>
      </c>
      <c r="D175" s="73">
        <f>Transitions!D28*'Cost Flow Detail'!D24</f>
        <v>0</v>
      </c>
      <c r="E175" s="51">
        <f>SUM(B175:D175)</f>
        <v>0</v>
      </c>
      <c r="F175" s="73">
        <f>Transitions!F28*'Cost Flow Detail'!F24</f>
        <v>0</v>
      </c>
      <c r="G175" s="73">
        <f>Transitions!G28*'Cost Flow Detail'!G24</f>
        <v>0</v>
      </c>
      <c r="H175" s="73">
        <f>Transitions!H28*'Cost Flow Detail'!H24</f>
        <v>0</v>
      </c>
      <c r="I175" s="51">
        <f>SUM(F175:H175)</f>
        <v>0</v>
      </c>
      <c r="J175" s="73">
        <f>Transitions!J28*'Cost Flow Detail'!J24</f>
        <v>0</v>
      </c>
      <c r="K175" s="73">
        <f>Transitions!K28*'Cost Flow Detail'!K24</f>
        <v>0</v>
      </c>
      <c r="L175" s="73">
        <f>Transitions!L28*'Cost Flow Detail'!L24</f>
        <v>0</v>
      </c>
      <c r="M175" s="51">
        <f>SUM(J175:L175)</f>
        <v>0</v>
      </c>
      <c r="N175" s="73">
        <f>Transitions!N28*'Cost Flow Detail'!N24</f>
        <v>0</v>
      </c>
      <c r="O175" s="73">
        <f>Transitions!O28*'Cost Flow Detail'!O24</f>
        <v>0</v>
      </c>
      <c r="P175" s="73">
        <f>Transitions!P28*'Cost Flow Detail'!P24</f>
        <v>0</v>
      </c>
      <c r="Q175" s="51">
        <f>SUM(N175:P175)</f>
        <v>0</v>
      </c>
    </row>
    <row r="176" spans="1:17" ht="12.75" customHeight="1">
      <c r="A176" s="16" t="str">
        <f>"      "&amp;Labels!C68</f>
        <v xml:space="preserve">      Total</v>
      </c>
      <c r="B176" s="78">
        <f>SUM(B173:B175)</f>
        <v>0</v>
      </c>
      <c r="C176" s="78">
        <f>SUM(C173:C175)</f>
        <v>0</v>
      </c>
      <c r="D176" s="78">
        <f>SUM(D173:D175)</f>
        <v>0</v>
      </c>
      <c r="E176" s="51">
        <f>SUM(B176:D176)</f>
        <v>0</v>
      </c>
      <c r="F176" s="78">
        <f>SUM(F173:F175)</f>
        <v>0</v>
      </c>
      <c r="G176" s="78">
        <f>SUM(G173:G175)</f>
        <v>0</v>
      </c>
      <c r="H176" s="78">
        <f>SUM(H173:H175)</f>
        <v>0</v>
      </c>
      <c r="I176" s="51">
        <f>SUM(F176:H176)</f>
        <v>0</v>
      </c>
      <c r="J176" s="78">
        <f>SUM(J173:J175)</f>
        <v>0</v>
      </c>
      <c r="K176" s="78">
        <f>SUM(K173:K175)</f>
        <v>0</v>
      </c>
      <c r="L176" s="78">
        <f>SUM(L173:L175)</f>
        <v>0</v>
      </c>
      <c r="M176" s="51">
        <f>SUM(J176:L176)</f>
        <v>0</v>
      </c>
      <c r="N176" s="78">
        <f>SUM(N173:N175)</f>
        <v>0</v>
      </c>
      <c r="O176" s="78">
        <f>SUM(O173:O175)</f>
        <v>0</v>
      </c>
      <c r="P176" s="78">
        <f>SUM(P173:P175)</f>
        <v>0</v>
      </c>
      <c r="Q176" s="51">
        <f>SUM(N176:P176)</f>
        <v>0</v>
      </c>
    </row>
    <row r="177" spans="1:17" ht="12.75" customHeight="1">
      <c r="A177" s="16" t="str">
        <f>"   "&amp;Labels!B60</f>
        <v xml:space="preserve">   Fixed Exp</v>
      </c>
      <c r="B177" s="78"/>
      <c r="C177" s="78"/>
      <c r="D177" s="78"/>
      <c r="E177" s="51"/>
      <c r="F177" s="78"/>
      <c r="G177" s="78"/>
      <c r="H177" s="78"/>
      <c r="I177" s="51"/>
      <c r="J177" s="78"/>
      <c r="K177" s="78"/>
      <c r="L177" s="78"/>
      <c r="M177" s="51"/>
      <c r="N177" s="78"/>
      <c r="O177" s="78"/>
      <c r="P177" s="78"/>
      <c r="Q177" s="51"/>
    </row>
    <row r="178" spans="1:17" ht="12.75" customHeight="1">
      <c r="A178" s="41" t="str">
        <f>"      "&amp;Labels!B69</f>
        <v xml:space="preserve">      Stage 1</v>
      </c>
      <c r="B178" s="73">
        <f>Transitions!B26*'Cost Flow Detail'!B25</f>
        <v>0</v>
      </c>
      <c r="C178" s="73">
        <f>Transitions!C26*'Cost Flow Detail'!C25</f>
        <v>0</v>
      </c>
      <c r="D178" s="73">
        <f>Transitions!D26*'Cost Flow Detail'!D25</f>
        <v>0</v>
      </c>
      <c r="E178" s="51">
        <f>SUM(B178:D178)</f>
        <v>0</v>
      </c>
      <c r="F178" s="73">
        <f>Transitions!F26*'Cost Flow Detail'!F25</f>
        <v>0</v>
      </c>
      <c r="G178" s="73">
        <f>Transitions!G26*'Cost Flow Detail'!G25</f>
        <v>0</v>
      </c>
      <c r="H178" s="73">
        <f>Transitions!H26*'Cost Flow Detail'!H25</f>
        <v>0</v>
      </c>
      <c r="I178" s="51">
        <f>SUM(F178:H178)</f>
        <v>0</v>
      </c>
      <c r="J178" s="73">
        <f>Transitions!J26*'Cost Flow Detail'!J25</f>
        <v>0</v>
      </c>
      <c r="K178" s="73">
        <f>Transitions!K26*'Cost Flow Detail'!K25</f>
        <v>0</v>
      </c>
      <c r="L178" s="73">
        <f>Transitions!L26*'Cost Flow Detail'!L25</f>
        <v>0</v>
      </c>
      <c r="M178" s="51">
        <f>SUM(J178:L178)</f>
        <v>0</v>
      </c>
      <c r="N178" s="73">
        <f>Transitions!N26*'Cost Flow Detail'!N25</f>
        <v>0</v>
      </c>
      <c r="O178" s="73">
        <f>Transitions!O26*'Cost Flow Detail'!O25</f>
        <v>0</v>
      </c>
      <c r="P178" s="73">
        <f>Transitions!P26*'Cost Flow Detail'!P25</f>
        <v>0</v>
      </c>
      <c r="Q178" s="51">
        <f>SUM(N178:P178)</f>
        <v>0</v>
      </c>
    </row>
    <row r="179" spans="1:17" ht="12.75" customHeight="1">
      <c r="A179" s="41" t="str">
        <f>"      "&amp;Labels!B70</f>
        <v xml:space="preserve">      Stage 2</v>
      </c>
      <c r="B179" s="73">
        <f>Transitions!B27*'Cost Flow Detail'!B25</f>
        <v>0</v>
      </c>
      <c r="C179" s="73">
        <f>Transitions!C27*'Cost Flow Detail'!C25</f>
        <v>0</v>
      </c>
      <c r="D179" s="73">
        <f>Transitions!D27*'Cost Flow Detail'!D25</f>
        <v>0</v>
      </c>
      <c r="E179" s="51">
        <f>SUM(B179:D179)</f>
        <v>0</v>
      </c>
      <c r="F179" s="73">
        <f>Transitions!F27*'Cost Flow Detail'!F25</f>
        <v>0</v>
      </c>
      <c r="G179" s="73">
        <f>Transitions!G27*'Cost Flow Detail'!G25</f>
        <v>0</v>
      </c>
      <c r="H179" s="73">
        <f>Transitions!H27*'Cost Flow Detail'!H25</f>
        <v>0</v>
      </c>
      <c r="I179" s="51">
        <f>SUM(F179:H179)</f>
        <v>0</v>
      </c>
      <c r="J179" s="73">
        <f>Transitions!J27*'Cost Flow Detail'!J25</f>
        <v>0</v>
      </c>
      <c r="K179" s="73">
        <f>Transitions!K27*'Cost Flow Detail'!K25</f>
        <v>0</v>
      </c>
      <c r="L179" s="73">
        <f>Transitions!L27*'Cost Flow Detail'!L25</f>
        <v>0</v>
      </c>
      <c r="M179" s="51">
        <f>SUM(J179:L179)</f>
        <v>0</v>
      </c>
      <c r="N179" s="73">
        <f>Transitions!N27*'Cost Flow Detail'!N25</f>
        <v>0</v>
      </c>
      <c r="O179" s="73">
        <f>Transitions!O27*'Cost Flow Detail'!O25</f>
        <v>0</v>
      </c>
      <c r="P179" s="73">
        <f>Transitions!P27*'Cost Flow Detail'!P25</f>
        <v>0</v>
      </c>
      <c r="Q179" s="51">
        <f>SUM(N179:P179)</f>
        <v>0</v>
      </c>
    </row>
    <row r="180" spans="1:17" ht="12.75" customHeight="1">
      <c r="A180" s="41" t="str">
        <f>"      "&amp;Labels!B71</f>
        <v xml:space="preserve">      Stage 3</v>
      </c>
      <c r="B180" s="73">
        <f>Transitions!B28*'Cost Flow Detail'!B25</f>
        <v>0</v>
      </c>
      <c r="C180" s="73">
        <f>Transitions!C28*'Cost Flow Detail'!C25</f>
        <v>0</v>
      </c>
      <c r="D180" s="73">
        <f>Transitions!D28*'Cost Flow Detail'!D25</f>
        <v>0</v>
      </c>
      <c r="E180" s="51">
        <f>SUM(B180:D180)</f>
        <v>0</v>
      </c>
      <c r="F180" s="73">
        <f>Transitions!F28*'Cost Flow Detail'!F25</f>
        <v>0</v>
      </c>
      <c r="G180" s="73">
        <f>Transitions!G28*'Cost Flow Detail'!G25</f>
        <v>0</v>
      </c>
      <c r="H180" s="73">
        <f>Transitions!H28*'Cost Flow Detail'!H25</f>
        <v>0</v>
      </c>
      <c r="I180" s="51">
        <f>SUM(F180:H180)</f>
        <v>0</v>
      </c>
      <c r="J180" s="73">
        <f>Transitions!J28*'Cost Flow Detail'!J25</f>
        <v>0</v>
      </c>
      <c r="K180" s="73">
        <f>Transitions!K28*'Cost Flow Detail'!K25</f>
        <v>0</v>
      </c>
      <c r="L180" s="73">
        <f>Transitions!L28*'Cost Flow Detail'!L25</f>
        <v>0</v>
      </c>
      <c r="M180" s="51">
        <f>SUM(J180:L180)</f>
        <v>0</v>
      </c>
      <c r="N180" s="73">
        <f>Transitions!N28*'Cost Flow Detail'!N25</f>
        <v>0</v>
      </c>
      <c r="O180" s="73">
        <f>Transitions!O28*'Cost Flow Detail'!O25</f>
        <v>0</v>
      </c>
      <c r="P180" s="73">
        <f>Transitions!P28*'Cost Flow Detail'!P25</f>
        <v>0</v>
      </c>
      <c r="Q180" s="51">
        <f>SUM(N180:P180)</f>
        <v>0</v>
      </c>
    </row>
    <row r="181" spans="1:17" ht="12.75" customHeight="1">
      <c r="A181" s="16" t="str">
        <f>"      "&amp;Labels!C68</f>
        <v xml:space="preserve">      Total</v>
      </c>
      <c r="B181" s="78">
        <f>SUM(B178:B180)</f>
        <v>0</v>
      </c>
      <c r="C181" s="78">
        <f>SUM(C178:C180)</f>
        <v>0</v>
      </c>
      <c r="D181" s="78">
        <f>SUM(D178:D180)</f>
        <v>0</v>
      </c>
      <c r="E181" s="51">
        <f>SUM(B181:D181)</f>
        <v>0</v>
      </c>
      <c r="F181" s="78">
        <f>SUM(F178:F180)</f>
        <v>0</v>
      </c>
      <c r="G181" s="78">
        <f>SUM(G178:G180)</f>
        <v>0</v>
      </c>
      <c r="H181" s="78">
        <f>SUM(H178:H180)</f>
        <v>0</v>
      </c>
      <c r="I181" s="51">
        <f>SUM(F181:H181)</f>
        <v>0</v>
      </c>
      <c r="J181" s="78">
        <f>SUM(J178:J180)</f>
        <v>0</v>
      </c>
      <c r="K181" s="78">
        <f>SUM(K178:K180)</f>
        <v>0</v>
      </c>
      <c r="L181" s="78">
        <f>SUM(L178:L180)</f>
        <v>0</v>
      </c>
      <c r="M181" s="51">
        <f>SUM(J181:L181)</f>
        <v>0</v>
      </c>
      <c r="N181" s="78">
        <f>SUM(N178:N180)</f>
        <v>0</v>
      </c>
      <c r="O181" s="78">
        <f>SUM(O178:O180)</f>
        <v>0</v>
      </c>
      <c r="P181" s="78">
        <f>SUM(P178:P180)</f>
        <v>0</v>
      </c>
      <c r="Q181" s="51">
        <f>SUM(N181:P181)</f>
        <v>0</v>
      </c>
    </row>
    <row r="182" spans="1:17" ht="12.75" customHeight="1">
      <c r="A182" s="16" t="str">
        <f>"   "&amp;Labels!B61</f>
        <v xml:space="preserve">   OH</v>
      </c>
      <c r="B182" s="78"/>
      <c r="C182" s="78"/>
      <c r="D182" s="78"/>
      <c r="E182" s="51"/>
      <c r="F182" s="78"/>
      <c r="G182" s="78"/>
      <c r="H182" s="78"/>
      <c r="I182" s="51"/>
      <c r="J182" s="78"/>
      <c r="K182" s="78"/>
      <c r="L182" s="78"/>
      <c r="M182" s="51"/>
      <c r="N182" s="78"/>
      <c r="O182" s="78"/>
      <c r="P182" s="78"/>
      <c r="Q182" s="51"/>
    </row>
    <row r="183" spans="1:17" ht="12.75" customHeight="1">
      <c r="A183" s="41" t="str">
        <f>"      "&amp;Labels!B69</f>
        <v xml:space="preserve">      Stage 1</v>
      </c>
      <c r="B183" s="73">
        <f>Transitions!B26*'Cost Flow Detail'!B26</f>
        <v>0</v>
      </c>
      <c r="C183" s="73">
        <f>Transitions!C26*'Cost Flow Detail'!C26</f>
        <v>0</v>
      </c>
      <c r="D183" s="73">
        <f>Transitions!D26*'Cost Flow Detail'!D26</f>
        <v>0</v>
      </c>
      <c r="E183" s="51">
        <f t="shared" ref="E183:E190" si="60">SUM(B183:D183)</f>
        <v>0</v>
      </c>
      <c r="F183" s="73">
        <f>Transitions!F26*'Cost Flow Detail'!F26</f>
        <v>0</v>
      </c>
      <c r="G183" s="73">
        <f>Transitions!G26*'Cost Flow Detail'!G26</f>
        <v>0</v>
      </c>
      <c r="H183" s="73">
        <f>Transitions!H26*'Cost Flow Detail'!H26</f>
        <v>0</v>
      </c>
      <c r="I183" s="51">
        <f t="shared" ref="I183:I190" si="61">SUM(F183:H183)</f>
        <v>0</v>
      </c>
      <c r="J183" s="73">
        <f>Transitions!J26*'Cost Flow Detail'!J26</f>
        <v>0</v>
      </c>
      <c r="K183" s="73">
        <f>Transitions!K26*'Cost Flow Detail'!K26</f>
        <v>0</v>
      </c>
      <c r="L183" s="73">
        <f>Transitions!L26*'Cost Flow Detail'!L26</f>
        <v>0</v>
      </c>
      <c r="M183" s="51">
        <f t="shared" ref="M183:M190" si="62">SUM(J183:L183)</f>
        <v>0</v>
      </c>
      <c r="N183" s="73">
        <f>Transitions!N26*'Cost Flow Detail'!N26</f>
        <v>0</v>
      </c>
      <c r="O183" s="73">
        <f>Transitions!O26*'Cost Flow Detail'!O26</f>
        <v>0</v>
      </c>
      <c r="P183" s="73">
        <f>Transitions!P26*'Cost Flow Detail'!P26</f>
        <v>0</v>
      </c>
      <c r="Q183" s="51">
        <f t="shared" ref="Q183:Q190" si="63">SUM(N183:P183)</f>
        <v>0</v>
      </c>
    </row>
    <row r="184" spans="1:17" ht="12.75" customHeight="1">
      <c r="A184" s="41" t="str">
        <f>"      "&amp;Labels!B70</f>
        <v xml:space="preserve">      Stage 2</v>
      </c>
      <c r="B184" s="73">
        <f>Transitions!B27*'Cost Flow Detail'!B26</f>
        <v>0</v>
      </c>
      <c r="C184" s="73">
        <f>Transitions!C27*'Cost Flow Detail'!C26</f>
        <v>0</v>
      </c>
      <c r="D184" s="73">
        <f>Transitions!D27*'Cost Flow Detail'!D26</f>
        <v>0</v>
      </c>
      <c r="E184" s="51">
        <f t="shared" si="60"/>
        <v>0</v>
      </c>
      <c r="F184" s="73">
        <f>Transitions!F27*'Cost Flow Detail'!F26</f>
        <v>0</v>
      </c>
      <c r="G184" s="73">
        <f>Transitions!G27*'Cost Flow Detail'!G26</f>
        <v>0</v>
      </c>
      <c r="H184" s="73">
        <f>Transitions!H27*'Cost Flow Detail'!H26</f>
        <v>0</v>
      </c>
      <c r="I184" s="51">
        <f t="shared" si="61"/>
        <v>0</v>
      </c>
      <c r="J184" s="73">
        <f>Transitions!J27*'Cost Flow Detail'!J26</f>
        <v>0</v>
      </c>
      <c r="K184" s="73">
        <f>Transitions!K27*'Cost Flow Detail'!K26</f>
        <v>0</v>
      </c>
      <c r="L184" s="73">
        <f>Transitions!L27*'Cost Flow Detail'!L26</f>
        <v>0</v>
      </c>
      <c r="M184" s="51">
        <f t="shared" si="62"/>
        <v>0</v>
      </c>
      <c r="N184" s="73">
        <f>Transitions!N27*'Cost Flow Detail'!N26</f>
        <v>0</v>
      </c>
      <c r="O184" s="73">
        <f>Transitions!O27*'Cost Flow Detail'!O26</f>
        <v>0</v>
      </c>
      <c r="P184" s="73">
        <f>Transitions!P27*'Cost Flow Detail'!P26</f>
        <v>0</v>
      </c>
      <c r="Q184" s="51">
        <f t="shared" si="63"/>
        <v>0</v>
      </c>
    </row>
    <row r="185" spans="1:17" ht="12.75" customHeight="1">
      <c r="A185" s="41" t="str">
        <f>"      "&amp;Labels!B71</f>
        <v xml:space="preserve">      Stage 3</v>
      </c>
      <c r="B185" s="73">
        <f>Transitions!B28*'Cost Flow Detail'!B26</f>
        <v>0</v>
      </c>
      <c r="C185" s="73">
        <f>Transitions!C28*'Cost Flow Detail'!C26</f>
        <v>0</v>
      </c>
      <c r="D185" s="73">
        <f>Transitions!D28*'Cost Flow Detail'!D26</f>
        <v>0</v>
      </c>
      <c r="E185" s="51">
        <f t="shared" si="60"/>
        <v>0</v>
      </c>
      <c r="F185" s="73">
        <f>Transitions!F28*'Cost Flow Detail'!F26</f>
        <v>0</v>
      </c>
      <c r="G185" s="73">
        <f>Transitions!G28*'Cost Flow Detail'!G26</f>
        <v>0</v>
      </c>
      <c r="H185" s="73">
        <f>Transitions!H28*'Cost Flow Detail'!H26</f>
        <v>0</v>
      </c>
      <c r="I185" s="51">
        <f t="shared" si="61"/>
        <v>0</v>
      </c>
      <c r="J185" s="73">
        <f>Transitions!J28*'Cost Flow Detail'!J26</f>
        <v>0</v>
      </c>
      <c r="K185" s="73">
        <f>Transitions!K28*'Cost Flow Detail'!K26</f>
        <v>0</v>
      </c>
      <c r="L185" s="73">
        <f>Transitions!L28*'Cost Flow Detail'!L26</f>
        <v>0</v>
      </c>
      <c r="M185" s="51">
        <f t="shared" si="62"/>
        <v>0</v>
      </c>
      <c r="N185" s="73">
        <f>Transitions!N28*'Cost Flow Detail'!N26</f>
        <v>0</v>
      </c>
      <c r="O185" s="73">
        <f>Transitions!O28*'Cost Flow Detail'!O26</f>
        <v>0</v>
      </c>
      <c r="P185" s="73">
        <f>Transitions!P28*'Cost Flow Detail'!P26</f>
        <v>0</v>
      </c>
      <c r="Q185" s="51">
        <f t="shared" si="63"/>
        <v>0</v>
      </c>
    </row>
    <row r="186" spans="1:17" ht="12.75" customHeight="1">
      <c r="A186" s="16" t="str">
        <f>"      "&amp;Labels!C68</f>
        <v xml:space="preserve">      Total</v>
      </c>
      <c r="B186" s="78">
        <f>SUM(B183:B185)</f>
        <v>0</v>
      </c>
      <c r="C186" s="78">
        <f>SUM(C183:C185)</f>
        <v>0</v>
      </c>
      <c r="D186" s="78">
        <f>SUM(D183:D185)</f>
        <v>0</v>
      </c>
      <c r="E186" s="51">
        <f t="shared" si="60"/>
        <v>0</v>
      </c>
      <c r="F186" s="78">
        <f>SUM(F183:F185)</f>
        <v>0</v>
      </c>
      <c r="G186" s="78">
        <f>SUM(G183:G185)</f>
        <v>0</v>
      </c>
      <c r="H186" s="78">
        <f>SUM(H183:H185)</f>
        <v>0</v>
      </c>
      <c r="I186" s="51">
        <f t="shared" si="61"/>
        <v>0</v>
      </c>
      <c r="J186" s="78">
        <f>SUM(J183:J185)</f>
        <v>0</v>
      </c>
      <c r="K186" s="78">
        <f>SUM(K183:K185)</f>
        <v>0</v>
      </c>
      <c r="L186" s="78">
        <f>SUM(L183:L185)</f>
        <v>0</v>
      </c>
      <c r="M186" s="51">
        <f t="shared" si="62"/>
        <v>0</v>
      </c>
      <c r="N186" s="78">
        <f>SUM(N183:N185)</f>
        <v>0</v>
      </c>
      <c r="O186" s="78">
        <f>SUM(O183:O185)</f>
        <v>0</v>
      </c>
      <c r="P186" s="78">
        <f>SUM(P183:P185)</f>
        <v>0</v>
      </c>
      <c r="Q186" s="51">
        <f t="shared" si="63"/>
        <v>0</v>
      </c>
    </row>
    <row r="187" spans="1:17" ht="12.75" customHeight="1">
      <c r="A187" s="7" t="str">
        <f>"   "&amp;Labels!C57</f>
        <v xml:space="preserve">   Total</v>
      </c>
      <c r="B187" s="74">
        <f>SUM(B171,B176,B181,B186)</f>
        <v>0</v>
      </c>
      <c r="C187" s="74">
        <f>SUM(C171,C176,C181,C186)</f>
        <v>0</v>
      </c>
      <c r="D187" s="74">
        <f>SUM(D171,D176,D181,D186)</f>
        <v>0</v>
      </c>
      <c r="E187" s="51">
        <f t="shared" si="60"/>
        <v>0</v>
      </c>
      <c r="F187" s="74">
        <f>SUM(F171,F176,F181,F186)</f>
        <v>0</v>
      </c>
      <c r="G187" s="74">
        <f>SUM(G171,G176,G181,G186)</f>
        <v>0</v>
      </c>
      <c r="H187" s="74">
        <f>SUM(H171,H176,H181,H186)</f>
        <v>0</v>
      </c>
      <c r="I187" s="51">
        <f t="shared" si="61"/>
        <v>0</v>
      </c>
      <c r="J187" s="74">
        <f>SUM(J171,J176,J181,J186)</f>
        <v>0</v>
      </c>
      <c r="K187" s="74">
        <f>SUM(K171,K176,K181,K186)</f>
        <v>0</v>
      </c>
      <c r="L187" s="74">
        <f>SUM(L171,L176,L181,L186)</f>
        <v>0</v>
      </c>
      <c r="M187" s="51">
        <f t="shared" si="62"/>
        <v>0</v>
      </c>
      <c r="N187" s="74">
        <f>SUM(N171,N176,N181,N186)</f>
        <v>0</v>
      </c>
      <c r="O187" s="74">
        <f>SUM(O171,O176,O181,O186)</f>
        <v>0</v>
      </c>
      <c r="P187" s="74">
        <f>SUM(P171,P176,P181,P186)</f>
        <v>0</v>
      </c>
      <c r="Q187" s="51">
        <f t="shared" si="63"/>
        <v>0</v>
      </c>
    </row>
    <row r="188" spans="1:17" ht="12.75" customHeight="1">
      <c r="A188" s="41" t="str">
        <f>"      "&amp;Labels!B69</f>
        <v xml:space="preserve">      Stage 1</v>
      </c>
      <c r="B188" s="73">
        <f t="shared" ref="B188:D190" si="64">SUM(B168,B173,B178,B183)</f>
        <v>0</v>
      </c>
      <c r="C188" s="73">
        <f t="shared" si="64"/>
        <v>0</v>
      </c>
      <c r="D188" s="73">
        <f t="shared" si="64"/>
        <v>0</v>
      </c>
      <c r="E188" s="51">
        <f t="shared" si="60"/>
        <v>0</v>
      </c>
      <c r="F188" s="73">
        <f t="shared" ref="F188:H190" si="65">SUM(F168,F173,F178,F183)</f>
        <v>0</v>
      </c>
      <c r="G188" s="73">
        <f t="shared" si="65"/>
        <v>0</v>
      </c>
      <c r="H188" s="73">
        <f t="shared" si="65"/>
        <v>0</v>
      </c>
      <c r="I188" s="51">
        <f t="shared" si="61"/>
        <v>0</v>
      </c>
      <c r="J188" s="73">
        <f t="shared" ref="J188:L190" si="66">SUM(J168,J173,J178,J183)</f>
        <v>0</v>
      </c>
      <c r="K188" s="73">
        <f t="shared" si="66"/>
        <v>0</v>
      </c>
      <c r="L188" s="73">
        <f t="shared" si="66"/>
        <v>0</v>
      </c>
      <c r="M188" s="51">
        <f t="shared" si="62"/>
        <v>0</v>
      </c>
      <c r="N188" s="73">
        <f t="shared" ref="N188:P190" si="67">SUM(N168,N173,N178,N183)</f>
        <v>0</v>
      </c>
      <c r="O188" s="73">
        <f t="shared" si="67"/>
        <v>0</v>
      </c>
      <c r="P188" s="73">
        <f t="shared" si="67"/>
        <v>0</v>
      </c>
      <c r="Q188" s="51">
        <f t="shared" si="63"/>
        <v>0</v>
      </c>
    </row>
    <row r="189" spans="1:17" ht="12.75" customHeight="1">
      <c r="A189" s="41" t="str">
        <f>"      "&amp;Labels!B70</f>
        <v xml:space="preserve">      Stage 2</v>
      </c>
      <c r="B189" s="73">
        <f t="shared" si="64"/>
        <v>0</v>
      </c>
      <c r="C189" s="73">
        <f t="shared" si="64"/>
        <v>0</v>
      </c>
      <c r="D189" s="73">
        <f t="shared" si="64"/>
        <v>0</v>
      </c>
      <c r="E189" s="51">
        <f t="shared" si="60"/>
        <v>0</v>
      </c>
      <c r="F189" s="73">
        <f t="shared" si="65"/>
        <v>0</v>
      </c>
      <c r="G189" s="73">
        <f t="shared" si="65"/>
        <v>0</v>
      </c>
      <c r="H189" s="73">
        <f t="shared" si="65"/>
        <v>0</v>
      </c>
      <c r="I189" s="51">
        <f t="shared" si="61"/>
        <v>0</v>
      </c>
      <c r="J189" s="73">
        <f t="shared" si="66"/>
        <v>0</v>
      </c>
      <c r="K189" s="73">
        <f t="shared" si="66"/>
        <v>0</v>
      </c>
      <c r="L189" s="73">
        <f t="shared" si="66"/>
        <v>0</v>
      </c>
      <c r="M189" s="51">
        <f t="shared" si="62"/>
        <v>0</v>
      </c>
      <c r="N189" s="73">
        <f t="shared" si="67"/>
        <v>0</v>
      </c>
      <c r="O189" s="73">
        <f t="shared" si="67"/>
        <v>0</v>
      </c>
      <c r="P189" s="73">
        <f t="shared" si="67"/>
        <v>0</v>
      </c>
      <c r="Q189" s="51">
        <f t="shared" si="63"/>
        <v>0</v>
      </c>
    </row>
    <row r="190" spans="1:17" ht="12.75" customHeight="1">
      <c r="A190" s="41" t="str">
        <f>"      "&amp;Labels!B71</f>
        <v xml:space="preserve">      Stage 3</v>
      </c>
      <c r="B190" s="73">
        <f t="shared" si="64"/>
        <v>0</v>
      </c>
      <c r="C190" s="73">
        <f t="shared" si="64"/>
        <v>0</v>
      </c>
      <c r="D190" s="73">
        <f t="shared" si="64"/>
        <v>0</v>
      </c>
      <c r="E190" s="51">
        <f t="shared" si="60"/>
        <v>0</v>
      </c>
      <c r="F190" s="73">
        <f t="shared" si="65"/>
        <v>0</v>
      </c>
      <c r="G190" s="73">
        <f t="shared" si="65"/>
        <v>0</v>
      </c>
      <c r="H190" s="73">
        <f t="shared" si="65"/>
        <v>0</v>
      </c>
      <c r="I190" s="51">
        <f t="shared" si="61"/>
        <v>0</v>
      </c>
      <c r="J190" s="73">
        <f t="shared" si="66"/>
        <v>0</v>
      </c>
      <c r="K190" s="73">
        <f t="shared" si="66"/>
        <v>0</v>
      </c>
      <c r="L190" s="73">
        <f t="shared" si="66"/>
        <v>0</v>
      </c>
      <c r="M190" s="51">
        <f t="shared" si="62"/>
        <v>0</v>
      </c>
      <c r="N190" s="73">
        <f t="shared" si="67"/>
        <v>0</v>
      </c>
      <c r="O190" s="73">
        <f t="shared" si="67"/>
        <v>0</v>
      </c>
      <c r="P190" s="73">
        <f t="shared" si="67"/>
        <v>0</v>
      </c>
      <c r="Q190" s="51">
        <f t="shared" si="63"/>
        <v>0</v>
      </c>
    </row>
    <row r="191" spans="1:17" ht="12.75" customHeight="1">
      <c r="A191" s="16" t="str">
        <f>"      "&amp;Labels!C68</f>
        <v xml:space="preserve">      Total</v>
      </c>
      <c r="B191" s="78">
        <f>B187</f>
        <v>0</v>
      </c>
      <c r="C191" s="78">
        <f>C187</f>
        <v>0</v>
      </c>
      <c r="D191" s="78">
        <f>D187</f>
        <v>0</v>
      </c>
      <c r="E191" s="51">
        <f>SUM(B187:D187)</f>
        <v>0</v>
      </c>
      <c r="F191" s="78">
        <f>F187</f>
        <v>0</v>
      </c>
      <c r="G191" s="78">
        <f>G187</f>
        <v>0</v>
      </c>
      <c r="H191" s="78">
        <f>H187</f>
        <v>0</v>
      </c>
      <c r="I191" s="51">
        <f>SUM(F187:H187)</f>
        <v>0</v>
      </c>
      <c r="J191" s="78">
        <f>J187</f>
        <v>0</v>
      </c>
      <c r="K191" s="78">
        <f>K187</f>
        <v>0</v>
      </c>
      <c r="L191" s="78">
        <f>L187</f>
        <v>0</v>
      </c>
      <c r="M191" s="51">
        <f>SUM(J187:L187)</f>
        <v>0</v>
      </c>
      <c r="N191" s="78">
        <f>N187</f>
        <v>0</v>
      </c>
      <c r="O191" s="78">
        <f>O187</f>
        <v>0</v>
      </c>
      <c r="P191" s="78">
        <f>P187</f>
        <v>0</v>
      </c>
      <c r="Q191" s="51">
        <f>SUM(N187:P187)</f>
        <v>0</v>
      </c>
    </row>
    <row r="192" spans="1:17" ht="12.75" customHeight="1">
      <c r="A192" s="6" t="str">
        <f>Labels!C63</f>
        <v>Total</v>
      </c>
      <c r="B192" s="88">
        <f>SUM(B135,B161,B187)</f>
        <v>0</v>
      </c>
      <c r="C192" s="88">
        <f>SUM(C135,C161,C187)</f>
        <v>0</v>
      </c>
      <c r="D192" s="88">
        <f>SUM(D135,D161,D187)</f>
        <v>0</v>
      </c>
      <c r="E192" s="89">
        <f>SUM(B192:D192)</f>
        <v>0</v>
      </c>
      <c r="F192" s="88">
        <f>SUM(F135,F161,F187)</f>
        <v>0</v>
      </c>
      <c r="G192" s="88">
        <f>SUM(G135,G161,G187)</f>
        <v>0</v>
      </c>
      <c r="H192" s="88">
        <f>SUM(H135,H161,H187)</f>
        <v>0</v>
      </c>
      <c r="I192" s="89">
        <f>SUM(F192:H192)</f>
        <v>0</v>
      </c>
      <c r="J192" s="88">
        <f>SUM(J135,J161,J187)</f>
        <v>0</v>
      </c>
      <c r="K192" s="88">
        <f>SUM(K135,K161,K187)</f>
        <v>0</v>
      </c>
      <c r="L192" s="88">
        <f>SUM(L135,L161,L187)</f>
        <v>0</v>
      </c>
      <c r="M192" s="89">
        <f>SUM(J192:L192)</f>
        <v>0</v>
      </c>
      <c r="N192" s="88">
        <f>SUM(N135,N161,N187)</f>
        <v>0</v>
      </c>
      <c r="O192" s="88">
        <f>SUM(O135,O161,O187)</f>
        <v>0</v>
      </c>
      <c r="P192" s="88">
        <f>SUM(P135,P161,P187)</f>
        <v>0</v>
      </c>
      <c r="Q192" s="89">
        <f>SUM(N192:P192)</f>
        <v>0</v>
      </c>
    </row>
    <row r="193" spans="1:17" ht="12.75" customHeight="1">
      <c r="A193" s="16" t="str">
        <f>"   "&amp;Labels!B58</f>
        <v xml:space="preserve">   Material</v>
      </c>
      <c r="B193" s="78"/>
      <c r="C193" s="78"/>
      <c r="D193" s="78"/>
      <c r="E193" s="51"/>
      <c r="F193" s="78"/>
      <c r="G193" s="78"/>
      <c r="H193" s="78"/>
      <c r="I193" s="51"/>
      <c r="J193" s="78"/>
      <c r="K193" s="78"/>
      <c r="L193" s="78"/>
      <c r="M193" s="51"/>
      <c r="N193" s="78"/>
      <c r="O193" s="78"/>
      <c r="P193" s="78"/>
      <c r="Q193" s="51"/>
    </row>
    <row r="194" spans="1:17" ht="12.75" customHeight="1">
      <c r="A194" s="41" t="str">
        <f>"      "&amp;Labels!B69</f>
        <v xml:space="preserve">      Stage 1</v>
      </c>
      <c r="B194" s="73">
        <f t="shared" ref="B194:D197" si="68">SUM(B116,B142,B168)</f>
        <v>0</v>
      </c>
      <c r="C194" s="73">
        <f t="shared" si="68"/>
        <v>0</v>
      </c>
      <c r="D194" s="73">
        <f t="shared" si="68"/>
        <v>0</v>
      </c>
      <c r="E194" s="51">
        <f>SUM(B194:D194)</f>
        <v>0</v>
      </c>
      <c r="F194" s="73">
        <f t="shared" ref="F194:H197" si="69">SUM(F116,F142,F168)</f>
        <v>0</v>
      </c>
      <c r="G194" s="73">
        <f t="shared" si="69"/>
        <v>0</v>
      </c>
      <c r="H194" s="73">
        <f t="shared" si="69"/>
        <v>0</v>
      </c>
      <c r="I194" s="51">
        <f>SUM(F194:H194)</f>
        <v>0</v>
      </c>
      <c r="J194" s="73">
        <f t="shared" ref="J194:L197" si="70">SUM(J116,J142,J168)</f>
        <v>0</v>
      </c>
      <c r="K194" s="73">
        <f t="shared" si="70"/>
        <v>0</v>
      </c>
      <c r="L194" s="73">
        <f t="shared" si="70"/>
        <v>0</v>
      </c>
      <c r="M194" s="51">
        <f>SUM(J194:L194)</f>
        <v>0</v>
      </c>
      <c r="N194" s="73">
        <f t="shared" ref="N194:P197" si="71">SUM(N116,N142,N168)</f>
        <v>0</v>
      </c>
      <c r="O194" s="73">
        <f t="shared" si="71"/>
        <v>0</v>
      </c>
      <c r="P194" s="73">
        <f t="shared" si="71"/>
        <v>0</v>
      </c>
      <c r="Q194" s="51">
        <f>SUM(N194:P194)</f>
        <v>0</v>
      </c>
    </row>
    <row r="195" spans="1:17" ht="12.75" customHeight="1">
      <c r="A195" s="41" t="str">
        <f>"      "&amp;Labels!B70</f>
        <v xml:space="preserve">      Stage 2</v>
      </c>
      <c r="B195" s="73">
        <f t="shared" si="68"/>
        <v>0</v>
      </c>
      <c r="C195" s="73">
        <f t="shared" si="68"/>
        <v>0</v>
      </c>
      <c r="D195" s="73">
        <f t="shared" si="68"/>
        <v>0</v>
      </c>
      <c r="E195" s="51">
        <f>SUM(B195:D195)</f>
        <v>0</v>
      </c>
      <c r="F195" s="73">
        <f t="shared" si="69"/>
        <v>0</v>
      </c>
      <c r="G195" s="73">
        <f t="shared" si="69"/>
        <v>0</v>
      </c>
      <c r="H195" s="73">
        <f t="shared" si="69"/>
        <v>0</v>
      </c>
      <c r="I195" s="51">
        <f>SUM(F195:H195)</f>
        <v>0</v>
      </c>
      <c r="J195" s="73">
        <f t="shared" si="70"/>
        <v>0</v>
      </c>
      <c r="K195" s="73">
        <f t="shared" si="70"/>
        <v>0</v>
      </c>
      <c r="L195" s="73">
        <f t="shared" si="70"/>
        <v>0</v>
      </c>
      <c r="M195" s="51">
        <f>SUM(J195:L195)</f>
        <v>0</v>
      </c>
      <c r="N195" s="73">
        <f t="shared" si="71"/>
        <v>0</v>
      </c>
      <c r="O195" s="73">
        <f t="shared" si="71"/>
        <v>0</v>
      </c>
      <c r="P195" s="73">
        <f t="shared" si="71"/>
        <v>0</v>
      </c>
      <c r="Q195" s="51">
        <f>SUM(N195:P195)</f>
        <v>0</v>
      </c>
    </row>
    <row r="196" spans="1:17" ht="12.75" customHeight="1">
      <c r="A196" s="41" t="str">
        <f>"      "&amp;Labels!B71</f>
        <v xml:space="preserve">      Stage 3</v>
      </c>
      <c r="B196" s="73">
        <f t="shared" si="68"/>
        <v>0</v>
      </c>
      <c r="C196" s="73">
        <f t="shared" si="68"/>
        <v>0</v>
      </c>
      <c r="D196" s="73">
        <f t="shared" si="68"/>
        <v>0</v>
      </c>
      <c r="E196" s="51">
        <f>SUM(B196:D196)</f>
        <v>0</v>
      </c>
      <c r="F196" s="73">
        <f t="shared" si="69"/>
        <v>0</v>
      </c>
      <c r="G196" s="73">
        <f t="shared" si="69"/>
        <v>0</v>
      </c>
      <c r="H196" s="73">
        <f t="shared" si="69"/>
        <v>0</v>
      </c>
      <c r="I196" s="51">
        <f>SUM(F196:H196)</f>
        <v>0</v>
      </c>
      <c r="J196" s="73">
        <f t="shared" si="70"/>
        <v>0</v>
      </c>
      <c r="K196" s="73">
        <f t="shared" si="70"/>
        <v>0</v>
      </c>
      <c r="L196" s="73">
        <f t="shared" si="70"/>
        <v>0</v>
      </c>
      <c r="M196" s="51">
        <f>SUM(J196:L196)</f>
        <v>0</v>
      </c>
      <c r="N196" s="73">
        <f t="shared" si="71"/>
        <v>0</v>
      </c>
      <c r="O196" s="73">
        <f t="shared" si="71"/>
        <v>0</v>
      </c>
      <c r="P196" s="73">
        <f t="shared" si="71"/>
        <v>0</v>
      </c>
      <c r="Q196" s="51">
        <f>SUM(N196:P196)</f>
        <v>0</v>
      </c>
    </row>
    <row r="197" spans="1:17" ht="12.75" customHeight="1">
      <c r="A197" s="16" t="str">
        <f>"      "&amp;Labels!C68</f>
        <v xml:space="preserve">      Total</v>
      </c>
      <c r="B197" s="78">
        <f t="shared" si="68"/>
        <v>0</v>
      </c>
      <c r="C197" s="78">
        <f t="shared" si="68"/>
        <v>0</v>
      </c>
      <c r="D197" s="78">
        <f t="shared" si="68"/>
        <v>0</v>
      </c>
      <c r="E197" s="51">
        <f>SUM(B197:D197)</f>
        <v>0</v>
      </c>
      <c r="F197" s="78">
        <f t="shared" si="69"/>
        <v>0</v>
      </c>
      <c r="G197" s="78">
        <f t="shared" si="69"/>
        <v>0</v>
      </c>
      <c r="H197" s="78">
        <f t="shared" si="69"/>
        <v>0</v>
      </c>
      <c r="I197" s="51">
        <f>SUM(F197:H197)</f>
        <v>0</v>
      </c>
      <c r="J197" s="78">
        <f t="shared" si="70"/>
        <v>0</v>
      </c>
      <c r="K197" s="78">
        <f t="shared" si="70"/>
        <v>0</v>
      </c>
      <c r="L197" s="78">
        <f t="shared" si="70"/>
        <v>0</v>
      </c>
      <c r="M197" s="51">
        <f>SUM(J197:L197)</f>
        <v>0</v>
      </c>
      <c r="N197" s="78">
        <f t="shared" si="71"/>
        <v>0</v>
      </c>
      <c r="O197" s="78">
        <f t="shared" si="71"/>
        <v>0</v>
      </c>
      <c r="P197" s="78">
        <f t="shared" si="71"/>
        <v>0</v>
      </c>
      <c r="Q197" s="51">
        <f>SUM(N197:P197)</f>
        <v>0</v>
      </c>
    </row>
    <row r="198" spans="1:17" ht="12.75" customHeight="1">
      <c r="A198" s="16" t="str">
        <f>"   "&amp;Labels!B59</f>
        <v xml:space="preserve">   Labor</v>
      </c>
      <c r="B198" s="78"/>
      <c r="C198" s="78"/>
      <c r="D198" s="78"/>
      <c r="E198" s="51"/>
      <c r="F198" s="78"/>
      <c r="G198" s="78"/>
      <c r="H198" s="78"/>
      <c r="I198" s="51"/>
      <c r="J198" s="78"/>
      <c r="K198" s="78"/>
      <c r="L198" s="78"/>
      <c r="M198" s="51"/>
      <c r="N198" s="78"/>
      <c r="O198" s="78"/>
      <c r="P198" s="78"/>
      <c r="Q198" s="51"/>
    </row>
    <row r="199" spans="1:17" ht="12.75" customHeight="1">
      <c r="A199" s="41" t="str">
        <f>"      "&amp;Labels!B69</f>
        <v xml:space="preserve">      Stage 1</v>
      </c>
      <c r="B199" s="73">
        <f t="shared" ref="B199:D202" si="72">SUM(B121,B147,B173)</f>
        <v>0</v>
      </c>
      <c r="C199" s="73">
        <f t="shared" si="72"/>
        <v>0</v>
      </c>
      <c r="D199" s="73">
        <f t="shared" si="72"/>
        <v>0</v>
      </c>
      <c r="E199" s="51">
        <f>SUM(B199:D199)</f>
        <v>0</v>
      </c>
      <c r="F199" s="73">
        <f t="shared" ref="F199:H202" si="73">SUM(F121,F147,F173)</f>
        <v>0</v>
      </c>
      <c r="G199" s="73">
        <f t="shared" si="73"/>
        <v>0</v>
      </c>
      <c r="H199" s="73">
        <f t="shared" si="73"/>
        <v>0</v>
      </c>
      <c r="I199" s="51">
        <f>SUM(F199:H199)</f>
        <v>0</v>
      </c>
      <c r="J199" s="73">
        <f t="shared" ref="J199:L202" si="74">SUM(J121,J147,J173)</f>
        <v>0</v>
      </c>
      <c r="K199" s="73">
        <f t="shared" si="74"/>
        <v>0</v>
      </c>
      <c r="L199" s="73">
        <f t="shared" si="74"/>
        <v>0</v>
      </c>
      <c r="M199" s="51">
        <f>SUM(J199:L199)</f>
        <v>0</v>
      </c>
      <c r="N199" s="73">
        <f t="shared" ref="N199:P202" si="75">SUM(N121,N147,N173)</f>
        <v>0</v>
      </c>
      <c r="O199" s="73">
        <f t="shared" si="75"/>
        <v>0</v>
      </c>
      <c r="P199" s="73">
        <f t="shared" si="75"/>
        <v>0</v>
      </c>
      <c r="Q199" s="51">
        <f>SUM(N199:P199)</f>
        <v>0</v>
      </c>
    </row>
    <row r="200" spans="1:17" ht="12.75" customHeight="1">
      <c r="A200" s="41" t="str">
        <f>"      "&amp;Labels!B70</f>
        <v xml:space="preserve">      Stage 2</v>
      </c>
      <c r="B200" s="73">
        <f t="shared" si="72"/>
        <v>0</v>
      </c>
      <c r="C200" s="73">
        <f t="shared" si="72"/>
        <v>0</v>
      </c>
      <c r="D200" s="73">
        <f t="shared" si="72"/>
        <v>0</v>
      </c>
      <c r="E200" s="51">
        <f>SUM(B200:D200)</f>
        <v>0</v>
      </c>
      <c r="F200" s="73">
        <f t="shared" si="73"/>
        <v>0</v>
      </c>
      <c r="G200" s="73">
        <f t="shared" si="73"/>
        <v>0</v>
      </c>
      <c r="H200" s="73">
        <f t="shared" si="73"/>
        <v>0</v>
      </c>
      <c r="I200" s="51">
        <f>SUM(F200:H200)</f>
        <v>0</v>
      </c>
      <c r="J200" s="73">
        <f t="shared" si="74"/>
        <v>0</v>
      </c>
      <c r="K200" s="73">
        <f t="shared" si="74"/>
        <v>0</v>
      </c>
      <c r="L200" s="73">
        <f t="shared" si="74"/>
        <v>0</v>
      </c>
      <c r="M200" s="51">
        <f>SUM(J200:L200)</f>
        <v>0</v>
      </c>
      <c r="N200" s="73">
        <f t="shared" si="75"/>
        <v>0</v>
      </c>
      <c r="O200" s="73">
        <f t="shared" si="75"/>
        <v>0</v>
      </c>
      <c r="P200" s="73">
        <f t="shared" si="75"/>
        <v>0</v>
      </c>
      <c r="Q200" s="51">
        <f>SUM(N200:P200)</f>
        <v>0</v>
      </c>
    </row>
    <row r="201" spans="1:17" ht="12.75" customHeight="1">
      <c r="A201" s="41" t="str">
        <f>"      "&amp;Labels!B71</f>
        <v xml:space="preserve">      Stage 3</v>
      </c>
      <c r="B201" s="73">
        <f t="shared" si="72"/>
        <v>0</v>
      </c>
      <c r="C201" s="73">
        <f t="shared" si="72"/>
        <v>0</v>
      </c>
      <c r="D201" s="73">
        <f t="shared" si="72"/>
        <v>0</v>
      </c>
      <c r="E201" s="51">
        <f>SUM(B201:D201)</f>
        <v>0</v>
      </c>
      <c r="F201" s="73">
        <f t="shared" si="73"/>
        <v>0</v>
      </c>
      <c r="G201" s="73">
        <f t="shared" si="73"/>
        <v>0</v>
      </c>
      <c r="H201" s="73">
        <f t="shared" si="73"/>
        <v>0</v>
      </c>
      <c r="I201" s="51">
        <f>SUM(F201:H201)</f>
        <v>0</v>
      </c>
      <c r="J201" s="73">
        <f t="shared" si="74"/>
        <v>0</v>
      </c>
      <c r="K201" s="73">
        <f t="shared" si="74"/>
        <v>0</v>
      </c>
      <c r="L201" s="73">
        <f t="shared" si="74"/>
        <v>0</v>
      </c>
      <c r="M201" s="51">
        <f>SUM(J201:L201)</f>
        <v>0</v>
      </c>
      <c r="N201" s="73">
        <f t="shared" si="75"/>
        <v>0</v>
      </c>
      <c r="O201" s="73">
        <f t="shared" si="75"/>
        <v>0</v>
      </c>
      <c r="P201" s="73">
        <f t="shared" si="75"/>
        <v>0</v>
      </c>
      <c r="Q201" s="51">
        <f>SUM(N201:P201)</f>
        <v>0</v>
      </c>
    </row>
    <row r="202" spans="1:17" ht="12.75" customHeight="1">
      <c r="A202" s="16" t="str">
        <f>"      "&amp;Labels!C68</f>
        <v xml:space="preserve">      Total</v>
      </c>
      <c r="B202" s="78">
        <f t="shared" si="72"/>
        <v>0</v>
      </c>
      <c r="C202" s="78">
        <f t="shared" si="72"/>
        <v>0</v>
      </c>
      <c r="D202" s="78">
        <f t="shared" si="72"/>
        <v>0</v>
      </c>
      <c r="E202" s="51">
        <f>SUM(B202:D202)</f>
        <v>0</v>
      </c>
      <c r="F202" s="78">
        <f t="shared" si="73"/>
        <v>0</v>
      </c>
      <c r="G202" s="78">
        <f t="shared" si="73"/>
        <v>0</v>
      </c>
      <c r="H202" s="78">
        <f t="shared" si="73"/>
        <v>0</v>
      </c>
      <c r="I202" s="51">
        <f>SUM(F202:H202)</f>
        <v>0</v>
      </c>
      <c r="J202" s="78">
        <f t="shared" si="74"/>
        <v>0</v>
      </c>
      <c r="K202" s="78">
        <f t="shared" si="74"/>
        <v>0</v>
      </c>
      <c r="L202" s="78">
        <f t="shared" si="74"/>
        <v>0</v>
      </c>
      <c r="M202" s="51">
        <f>SUM(J202:L202)</f>
        <v>0</v>
      </c>
      <c r="N202" s="78">
        <f t="shared" si="75"/>
        <v>0</v>
      </c>
      <c r="O202" s="78">
        <f t="shared" si="75"/>
        <v>0</v>
      </c>
      <c r="P202" s="78">
        <f t="shared" si="75"/>
        <v>0</v>
      </c>
      <c r="Q202" s="51">
        <f>SUM(N202:P202)</f>
        <v>0</v>
      </c>
    </row>
    <row r="203" spans="1:17" ht="12.75" customHeight="1">
      <c r="A203" s="16" t="str">
        <f>"   "&amp;Labels!B60</f>
        <v xml:space="preserve">   Fixed Exp</v>
      </c>
      <c r="B203" s="78"/>
      <c r="C203" s="78"/>
      <c r="D203" s="78"/>
      <c r="E203" s="51"/>
      <c r="F203" s="78"/>
      <c r="G203" s="78"/>
      <c r="H203" s="78"/>
      <c r="I203" s="51"/>
      <c r="J203" s="78"/>
      <c r="K203" s="78"/>
      <c r="L203" s="78"/>
      <c r="M203" s="51"/>
      <c r="N203" s="78"/>
      <c r="O203" s="78"/>
      <c r="P203" s="78"/>
      <c r="Q203" s="51"/>
    </row>
    <row r="204" spans="1:17" ht="12.75" customHeight="1">
      <c r="A204" s="41" t="str">
        <f>"      "&amp;Labels!B69</f>
        <v xml:space="preserve">      Stage 1</v>
      </c>
      <c r="B204" s="73">
        <f t="shared" ref="B204:D207" si="76">SUM(B126,B152,B178)</f>
        <v>0</v>
      </c>
      <c r="C204" s="73">
        <f t="shared" si="76"/>
        <v>0</v>
      </c>
      <c r="D204" s="73">
        <f t="shared" si="76"/>
        <v>0</v>
      </c>
      <c r="E204" s="51">
        <f>SUM(B204:D204)</f>
        <v>0</v>
      </c>
      <c r="F204" s="73">
        <f t="shared" ref="F204:H207" si="77">SUM(F126,F152,F178)</f>
        <v>0</v>
      </c>
      <c r="G204" s="73">
        <f t="shared" si="77"/>
        <v>0</v>
      </c>
      <c r="H204" s="73">
        <f t="shared" si="77"/>
        <v>0</v>
      </c>
      <c r="I204" s="51">
        <f>SUM(F204:H204)</f>
        <v>0</v>
      </c>
      <c r="J204" s="73">
        <f t="shared" ref="J204:L207" si="78">SUM(J126,J152,J178)</f>
        <v>0</v>
      </c>
      <c r="K204" s="73">
        <f t="shared" si="78"/>
        <v>0</v>
      </c>
      <c r="L204" s="73">
        <f t="shared" si="78"/>
        <v>0</v>
      </c>
      <c r="M204" s="51">
        <f>SUM(J204:L204)</f>
        <v>0</v>
      </c>
      <c r="N204" s="73">
        <f t="shared" ref="N204:P207" si="79">SUM(N126,N152,N178)</f>
        <v>0</v>
      </c>
      <c r="O204" s="73">
        <f t="shared" si="79"/>
        <v>0</v>
      </c>
      <c r="P204" s="73">
        <f t="shared" si="79"/>
        <v>0</v>
      </c>
      <c r="Q204" s="51">
        <f>SUM(N204:P204)</f>
        <v>0</v>
      </c>
    </row>
    <row r="205" spans="1:17" ht="12.75" customHeight="1">
      <c r="A205" s="41" t="str">
        <f>"      "&amp;Labels!B70</f>
        <v xml:space="preserve">      Stage 2</v>
      </c>
      <c r="B205" s="73">
        <f t="shared" si="76"/>
        <v>0</v>
      </c>
      <c r="C205" s="73">
        <f t="shared" si="76"/>
        <v>0</v>
      </c>
      <c r="D205" s="73">
        <f t="shared" si="76"/>
        <v>0</v>
      </c>
      <c r="E205" s="51">
        <f>SUM(B205:D205)</f>
        <v>0</v>
      </c>
      <c r="F205" s="73">
        <f t="shared" si="77"/>
        <v>0</v>
      </c>
      <c r="G205" s="73">
        <f t="shared" si="77"/>
        <v>0</v>
      </c>
      <c r="H205" s="73">
        <f t="shared" si="77"/>
        <v>0</v>
      </c>
      <c r="I205" s="51">
        <f>SUM(F205:H205)</f>
        <v>0</v>
      </c>
      <c r="J205" s="73">
        <f t="shared" si="78"/>
        <v>0</v>
      </c>
      <c r="K205" s="73">
        <f t="shared" si="78"/>
        <v>0</v>
      </c>
      <c r="L205" s="73">
        <f t="shared" si="78"/>
        <v>0</v>
      </c>
      <c r="M205" s="51">
        <f>SUM(J205:L205)</f>
        <v>0</v>
      </c>
      <c r="N205" s="73">
        <f t="shared" si="79"/>
        <v>0</v>
      </c>
      <c r="O205" s="73">
        <f t="shared" si="79"/>
        <v>0</v>
      </c>
      <c r="P205" s="73">
        <f t="shared" si="79"/>
        <v>0</v>
      </c>
      <c r="Q205" s="51">
        <f>SUM(N205:P205)</f>
        <v>0</v>
      </c>
    </row>
    <row r="206" spans="1:17" ht="12.75" customHeight="1">
      <c r="A206" s="41" t="str">
        <f>"      "&amp;Labels!B71</f>
        <v xml:space="preserve">      Stage 3</v>
      </c>
      <c r="B206" s="73">
        <f t="shared" si="76"/>
        <v>0</v>
      </c>
      <c r="C206" s="73">
        <f t="shared" si="76"/>
        <v>0</v>
      </c>
      <c r="D206" s="73">
        <f t="shared" si="76"/>
        <v>0</v>
      </c>
      <c r="E206" s="51">
        <f>SUM(B206:D206)</f>
        <v>0</v>
      </c>
      <c r="F206" s="73">
        <f t="shared" si="77"/>
        <v>0</v>
      </c>
      <c r="G206" s="73">
        <f t="shared" si="77"/>
        <v>0</v>
      </c>
      <c r="H206" s="73">
        <f t="shared" si="77"/>
        <v>0</v>
      </c>
      <c r="I206" s="51">
        <f>SUM(F206:H206)</f>
        <v>0</v>
      </c>
      <c r="J206" s="73">
        <f t="shared" si="78"/>
        <v>0</v>
      </c>
      <c r="K206" s="73">
        <f t="shared" si="78"/>
        <v>0</v>
      </c>
      <c r="L206" s="73">
        <f t="shared" si="78"/>
        <v>0</v>
      </c>
      <c r="M206" s="51">
        <f>SUM(J206:L206)</f>
        <v>0</v>
      </c>
      <c r="N206" s="73">
        <f t="shared" si="79"/>
        <v>0</v>
      </c>
      <c r="O206" s="73">
        <f t="shared" si="79"/>
        <v>0</v>
      </c>
      <c r="P206" s="73">
        <f t="shared" si="79"/>
        <v>0</v>
      </c>
      <c r="Q206" s="51">
        <f>SUM(N206:P206)</f>
        <v>0</v>
      </c>
    </row>
    <row r="207" spans="1:17" ht="12.75" customHeight="1">
      <c r="A207" s="16" t="str">
        <f>"      "&amp;Labels!C68</f>
        <v xml:space="preserve">      Total</v>
      </c>
      <c r="B207" s="78">
        <f t="shared" si="76"/>
        <v>0</v>
      </c>
      <c r="C207" s="78">
        <f t="shared" si="76"/>
        <v>0</v>
      </c>
      <c r="D207" s="78">
        <f t="shared" si="76"/>
        <v>0</v>
      </c>
      <c r="E207" s="51">
        <f>SUM(B207:D207)</f>
        <v>0</v>
      </c>
      <c r="F207" s="78">
        <f t="shared" si="77"/>
        <v>0</v>
      </c>
      <c r="G207" s="78">
        <f t="shared" si="77"/>
        <v>0</v>
      </c>
      <c r="H207" s="78">
        <f t="shared" si="77"/>
        <v>0</v>
      </c>
      <c r="I207" s="51">
        <f>SUM(F207:H207)</f>
        <v>0</v>
      </c>
      <c r="J207" s="78">
        <f t="shared" si="78"/>
        <v>0</v>
      </c>
      <c r="K207" s="78">
        <f t="shared" si="78"/>
        <v>0</v>
      </c>
      <c r="L207" s="78">
        <f t="shared" si="78"/>
        <v>0</v>
      </c>
      <c r="M207" s="51">
        <f>SUM(J207:L207)</f>
        <v>0</v>
      </c>
      <c r="N207" s="78">
        <f t="shared" si="79"/>
        <v>0</v>
      </c>
      <c r="O207" s="78">
        <f t="shared" si="79"/>
        <v>0</v>
      </c>
      <c r="P207" s="78">
        <f t="shared" si="79"/>
        <v>0</v>
      </c>
      <c r="Q207" s="51">
        <f>SUM(N207:P207)</f>
        <v>0</v>
      </c>
    </row>
    <row r="208" spans="1:17" ht="12.75" customHeight="1">
      <c r="A208" s="16" t="str">
        <f>"   "&amp;Labels!B61</f>
        <v xml:space="preserve">   OH</v>
      </c>
      <c r="B208" s="78"/>
      <c r="C208" s="78"/>
      <c r="D208" s="78"/>
      <c r="E208" s="51"/>
      <c r="F208" s="78"/>
      <c r="G208" s="78"/>
      <c r="H208" s="78"/>
      <c r="I208" s="51"/>
      <c r="J208" s="78"/>
      <c r="K208" s="78"/>
      <c r="L208" s="78"/>
      <c r="M208" s="51"/>
      <c r="N208" s="78"/>
      <c r="O208" s="78"/>
      <c r="P208" s="78"/>
      <c r="Q208" s="51"/>
    </row>
    <row r="209" spans="1:17" ht="12.75" customHeight="1">
      <c r="A209" s="41" t="str">
        <f>"      "&amp;Labels!B69</f>
        <v xml:space="preserve">      Stage 1</v>
      </c>
      <c r="B209" s="73">
        <f t="shared" ref="B209:D212" si="80">SUM(B131,B157,B183)</f>
        <v>0</v>
      </c>
      <c r="C209" s="73">
        <f t="shared" si="80"/>
        <v>0</v>
      </c>
      <c r="D209" s="73">
        <f t="shared" si="80"/>
        <v>0</v>
      </c>
      <c r="E209" s="51">
        <f>SUM(B209:D209)</f>
        <v>0</v>
      </c>
      <c r="F209" s="73">
        <f t="shared" ref="F209:H212" si="81">SUM(F131,F157,F183)</f>
        <v>0</v>
      </c>
      <c r="G209" s="73">
        <f t="shared" si="81"/>
        <v>0</v>
      </c>
      <c r="H209" s="73">
        <f t="shared" si="81"/>
        <v>0</v>
      </c>
      <c r="I209" s="51">
        <f>SUM(F209:H209)</f>
        <v>0</v>
      </c>
      <c r="J209" s="73">
        <f t="shared" ref="J209:L212" si="82">SUM(J131,J157,J183)</f>
        <v>0</v>
      </c>
      <c r="K209" s="73">
        <f t="shared" si="82"/>
        <v>0</v>
      </c>
      <c r="L209" s="73">
        <f t="shared" si="82"/>
        <v>0</v>
      </c>
      <c r="M209" s="51">
        <f>SUM(J209:L209)</f>
        <v>0</v>
      </c>
      <c r="N209" s="73">
        <f t="shared" ref="N209:P212" si="83">SUM(N131,N157,N183)</f>
        <v>0</v>
      </c>
      <c r="O209" s="73">
        <f t="shared" si="83"/>
        <v>0</v>
      </c>
      <c r="P209" s="73">
        <f t="shared" si="83"/>
        <v>0</v>
      </c>
      <c r="Q209" s="51">
        <f>SUM(N209:P209)</f>
        <v>0</v>
      </c>
    </row>
    <row r="210" spans="1:17" ht="12.75" customHeight="1">
      <c r="A210" s="41" t="str">
        <f>"      "&amp;Labels!B70</f>
        <v xml:space="preserve">      Stage 2</v>
      </c>
      <c r="B210" s="73">
        <f t="shared" si="80"/>
        <v>0</v>
      </c>
      <c r="C210" s="73">
        <f t="shared" si="80"/>
        <v>0</v>
      </c>
      <c r="D210" s="73">
        <f t="shared" si="80"/>
        <v>0</v>
      </c>
      <c r="E210" s="51">
        <f>SUM(B210:D210)</f>
        <v>0</v>
      </c>
      <c r="F210" s="73">
        <f t="shared" si="81"/>
        <v>0</v>
      </c>
      <c r="G210" s="73">
        <f t="shared" si="81"/>
        <v>0</v>
      </c>
      <c r="H210" s="73">
        <f t="shared" si="81"/>
        <v>0</v>
      </c>
      <c r="I210" s="51">
        <f>SUM(F210:H210)</f>
        <v>0</v>
      </c>
      <c r="J210" s="73">
        <f t="shared" si="82"/>
        <v>0</v>
      </c>
      <c r="K210" s="73">
        <f t="shared" si="82"/>
        <v>0</v>
      </c>
      <c r="L210" s="73">
        <f t="shared" si="82"/>
        <v>0</v>
      </c>
      <c r="M210" s="51">
        <f>SUM(J210:L210)</f>
        <v>0</v>
      </c>
      <c r="N210" s="73">
        <f t="shared" si="83"/>
        <v>0</v>
      </c>
      <c r="O210" s="73">
        <f t="shared" si="83"/>
        <v>0</v>
      </c>
      <c r="P210" s="73">
        <f t="shared" si="83"/>
        <v>0</v>
      </c>
      <c r="Q210" s="51">
        <f>SUM(N210:P210)</f>
        <v>0</v>
      </c>
    </row>
    <row r="211" spans="1:17" ht="12.75" customHeight="1">
      <c r="A211" s="41" t="str">
        <f>"      "&amp;Labels!B71</f>
        <v xml:space="preserve">      Stage 3</v>
      </c>
      <c r="B211" s="73">
        <f t="shared" si="80"/>
        <v>0</v>
      </c>
      <c r="C211" s="73">
        <f t="shared" si="80"/>
        <v>0</v>
      </c>
      <c r="D211" s="73">
        <f t="shared" si="80"/>
        <v>0</v>
      </c>
      <c r="E211" s="51">
        <f>SUM(B211:D211)</f>
        <v>0</v>
      </c>
      <c r="F211" s="73">
        <f t="shared" si="81"/>
        <v>0</v>
      </c>
      <c r="G211" s="73">
        <f t="shared" si="81"/>
        <v>0</v>
      </c>
      <c r="H211" s="73">
        <f t="shared" si="81"/>
        <v>0</v>
      </c>
      <c r="I211" s="51">
        <f>SUM(F211:H211)</f>
        <v>0</v>
      </c>
      <c r="J211" s="73">
        <f t="shared" si="82"/>
        <v>0</v>
      </c>
      <c r="K211" s="73">
        <f t="shared" si="82"/>
        <v>0</v>
      </c>
      <c r="L211" s="73">
        <f t="shared" si="82"/>
        <v>0</v>
      </c>
      <c r="M211" s="51">
        <f>SUM(J211:L211)</f>
        <v>0</v>
      </c>
      <c r="N211" s="73">
        <f t="shared" si="83"/>
        <v>0</v>
      </c>
      <c r="O211" s="73">
        <f t="shared" si="83"/>
        <v>0</v>
      </c>
      <c r="P211" s="73">
        <f t="shared" si="83"/>
        <v>0</v>
      </c>
      <c r="Q211" s="51">
        <f>SUM(N211:P211)</f>
        <v>0</v>
      </c>
    </row>
    <row r="212" spans="1:17" ht="12.75" customHeight="1">
      <c r="A212" s="16" t="str">
        <f>"      "&amp;Labels!C68</f>
        <v xml:space="preserve">      Total</v>
      </c>
      <c r="B212" s="78">
        <f t="shared" si="80"/>
        <v>0</v>
      </c>
      <c r="C212" s="78">
        <f t="shared" si="80"/>
        <v>0</v>
      </c>
      <c r="D212" s="78">
        <f t="shared" si="80"/>
        <v>0</v>
      </c>
      <c r="E212" s="51">
        <f>SUM(B212:D212)</f>
        <v>0</v>
      </c>
      <c r="F212" s="78">
        <f t="shared" si="81"/>
        <v>0</v>
      </c>
      <c r="G212" s="78">
        <f t="shared" si="81"/>
        <v>0</v>
      </c>
      <c r="H212" s="78">
        <f t="shared" si="81"/>
        <v>0</v>
      </c>
      <c r="I212" s="51">
        <f>SUM(F212:H212)</f>
        <v>0</v>
      </c>
      <c r="J212" s="78">
        <f t="shared" si="82"/>
        <v>0</v>
      </c>
      <c r="K212" s="78">
        <f t="shared" si="82"/>
        <v>0</v>
      </c>
      <c r="L212" s="78">
        <f t="shared" si="82"/>
        <v>0</v>
      </c>
      <c r="M212" s="51">
        <f>SUM(J212:L212)</f>
        <v>0</v>
      </c>
      <c r="N212" s="78">
        <f t="shared" si="83"/>
        <v>0</v>
      </c>
      <c r="O212" s="78">
        <f t="shared" si="83"/>
        <v>0</v>
      </c>
      <c r="P212" s="78">
        <f t="shared" si="83"/>
        <v>0</v>
      </c>
      <c r="Q212" s="51">
        <f>SUM(N212:P212)</f>
        <v>0</v>
      </c>
    </row>
    <row r="213" spans="1:17" ht="12.75" customHeight="1">
      <c r="A213" s="7" t="str">
        <f>"   "&amp;Labels!C57</f>
        <v xml:space="preserve">   Total</v>
      </c>
      <c r="B213" s="74">
        <f>B192</f>
        <v>0</v>
      </c>
      <c r="C213" s="74">
        <f>C192</f>
        <v>0</v>
      </c>
      <c r="D213" s="74">
        <f>D192</f>
        <v>0</v>
      </c>
      <c r="E213" s="51">
        <f>SUM(B192:D192)</f>
        <v>0</v>
      </c>
      <c r="F213" s="74">
        <f>F192</f>
        <v>0</v>
      </c>
      <c r="G213" s="74">
        <f>G192</f>
        <v>0</v>
      </c>
      <c r="H213" s="74">
        <f>H192</f>
        <v>0</v>
      </c>
      <c r="I213" s="51">
        <f>SUM(F192:H192)</f>
        <v>0</v>
      </c>
      <c r="J213" s="74">
        <f>J192</f>
        <v>0</v>
      </c>
      <c r="K213" s="74">
        <f>K192</f>
        <v>0</v>
      </c>
      <c r="L213" s="74">
        <f>L192</f>
        <v>0</v>
      </c>
      <c r="M213" s="51">
        <f>SUM(J192:L192)</f>
        <v>0</v>
      </c>
      <c r="N213" s="74">
        <f>N192</f>
        <v>0</v>
      </c>
      <c r="O213" s="74">
        <f>O192</f>
        <v>0</v>
      </c>
      <c r="P213" s="74">
        <f>P192</f>
        <v>0</v>
      </c>
      <c r="Q213" s="51">
        <f>SUM(N192:P192)</f>
        <v>0</v>
      </c>
    </row>
    <row r="214" spans="1:17" ht="12.75" customHeight="1">
      <c r="A214" s="41" t="str">
        <f>"      "&amp;Labels!B69</f>
        <v xml:space="preserve">      Stage 1</v>
      </c>
      <c r="B214" s="73">
        <f t="shared" ref="B214:D216" si="84">SUM(B136,B162,B188)</f>
        <v>0</v>
      </c>
      <c r="C214" s="73">
        <f t="shared" si="84"/>
        <v>0</v>
      </c>
      <c r="D214" s="73">
        <f t="shared" si="84"/>
        <v>0</v>
      </c>
      <c r="E214" s="51">
        <f>SUM(B214:D214)</f>
        <v>0</v>
      </c>
      <c r="F214" s="73">
        <f t="shared" ref="F214:H216" si="85">SUM(F136,F162,F188)</f>
        <v>0</v>
      </c>
      <c r="G214" s="73">
        <f t="shared" si="85"/>
        <v>0</v>
      </c>
      <c r="H214" s="73">
        <f t="shared" si="85"/>
        <v>0</v>
      </c>
      <c r="I214" s="51">
        <f>SUM(F214:H214)</f>
        <v>0</v>
      </c>
      <c r="J214" s="73">
        <f t="shared" ref="J214:L216" si="86">SUM(J136,J162,J188)</f>
        <v>0</v>
      </c>
      <c r="K214" s="73">
        <f t="shared" si="86"/>
        <v>0</v>
      </c>
      <c r="L214" s="73">
        <f t="shared" si="86"/>
        <v>0</v>
      </c>
      <c r="M214" s="51">
        <f>SUM(J214:L214)</f>
        <v>0</v>
      </c>
      <c r="N214" s="73">
        <f t="shared" ref="N214:P216" si="87">SUM(N136,N162,N188)</f>
        <v>0</v>
      </c>
      <c r="O214" s="73">
        <f t="shared" si="87"/>
        <v>0</v>
      </c>
      <c r="P214" s="73">
        <f t="shared" si="87"/>
        <v>0</v>
      </c>
      <c r="Q214" s="51">
        <f>SUM(N214:P214)</f>
        <v>0</v>
      </c>
    </row>
    <row r="215" spans="1:17" ht="12.75" customHeight="1">
      <c r="A215" s="41" t="str">
        <f>"      "&amp;Labels!B70</f>
        <v xml:space="preserve">      Stage 2</v>
      </c>
      <c r="B215" s="73">
        <f t="shared" si="84"/>
        <v>0</v>
      </c>
      <c r="C215" s="73">
        <f t="shared" si="84"/>
        <v>0</v>
      </c>
      <c r="D215" s="73">
        <f t="shared" si="84"/>
        <v>0</v>
      </c>
      <c r="E215" s="51">
        <f>SUM(B215:D215)</f>
        <v>0</v>
      </c>
      <c r="F215" s="73">
        <f t="shared" si="85"/>
        <v>0</v>
      </c>
      <c r="G215" s="73">
        <f t="shared" si="85"/>
        <v>0</v>
      </c>
      <c r="H215" s="73">
        <f t="shared" si="85"/>
        <v>0</v>
      </c>
      <c r="I215" s="51">
        <f>SUM(F215:H215)</f>
        <v>0</v>
      </c>
      <c r="J215" s="73">
        <f t="shared" si="86"/>
        <v>0</v>
      </c>
      <c r="K215" s="73">
        <f t="shared" si="86"/>
        <v>0</v>
      </c>
      <c r="L215" s="73">
        <f t="shared" si="86"/>
        <v>0</v>
      </c>
      <c r="M215" s="51">
        <f>SUM(J215:L215)</f>
        <v>0</v>
      </c>
      <c r="N215" s="73">
        <f t="shared" si="87"/>
        <v>0</v>
      </c>
      <c r="O215" s="73">
        <f t="shared" si="87"/>
        <v>0</v>
      </c>
      <c r="P215" s="73">
        <f t="shared" si="87"/>
        <v>0</v>
      </c>
      <c r="Q215" s="51">
        <f>SUM(N215:P215)</f>
        <v>0</v>
      </c>
    </row>
    <row r="216" spans="1:17" ht="12.75" customHeight="1">
      <c r="A216" s="41" t="str">
        <f>"      "&amp;Labels!B71</f>
        <v xml:space="preserve">      Stage 3</v>
      </c>
      <c r="B216" s="73">
        <f t="shared" si="84"/>
        <v>0</v>
      </c>
      <c r="C216" s="73">
        <f t="shared" si="84"/>
        <v>0</v>
      </c>
      <c r="D216" s="73">
        <f t="shared" si="84"/>
        <v>0</v>
      </c>
      <c r="E216" s="51">
        <f>SUM(B216:D216)</f>
        <v>0</v>
      </c>
      <c r="F216" s="73">
        <f t="shared" si="85"/>
        <v>0</v>
      </c>
      <c r="G216" s="73">
        <f t="shared" si="85"/>
        <v>0</v>
      </c>
      <c r="H216" s="73">
        <f t="shared" si="85"/>
        <v>0</v>
      </c>
      <c r="I216" s="51">
        <f>SUM(F216:H216)</f>
        <v>0</v>
      </c>
      <c r="J216" s="73">
        <f t="shared" si="86"/>
        <v>0</v>
      </c>
      <c r="K216" s="73">
        <f t="shared" si="86"/>
        <v>0</v>
      </c>
      <c r="L216" s="73">
        <f t="shared" si="86"/>
        <v>0</v>
      </c>
      <c r="M216" s="51">
        <f>SUM(J216:L216)</f>
        <v>0</v>
      </c>
      <c r="N216" s="73">
        <f t="shared" si="87"/>
        <v>0</v>
      </c>
      <c r="O216" s="73">
        <f t="shared" si="87"/>
        <v>0</v>
      </c>
      <c r="P216" s="73">
        <f t="shared" si="87"/>
        <v>0</v>
      </c>
      <c r="Q216" s="51">
        <f>SUM(N216:P216)</f>
        <v>0</v>
      </c>
    </row>
    <row r="217" spans="1:17" ht="12.75" customHeight="1">
      <c r="A217" s="21" t="str">
        <f>"      "&amp;Labels!C68</f>
        <v xml:space="preserve">      Total</v>
      </c>
      <c r="B217" s="79">
        <f>B192</f>
        <v>0</v>
      </c>
      <c r="C217" s="79">
        <f>C192</f>
        <v>0</v>
      </c>
      <c r="D217" s="79">
        <f>D192</f>
        <v>0</v>
      </c>
      <c r="E217" s="53">
        <f>SUM(B192:D192)</f>
        <v>0</v>
      </c>
      <c r="F217" s="79">
        <f>F192</f>
        <v>0</v>
      </c>
      <c r="G217" s="79">
        <f>G192</f>
        <v>0</v>
      </c>
      <c r="H217" s="79">
        <f>H192</f>
        <v>0</v>
      </c>
      <c r="I217" s="53">
        <f>SUM(F192:H192)</f>
        <v>0</v>
      </c>
      <c r="J217" s="79">
        <f>J192</f>
        <v>0</v>
      </c>
      <c r="K217" s="79">
        <f>K192</f>
        <v>0</v>
      </c>
      <c r="L217" s="79">
        <f>L192</f>
        <v>0</v>
      </c>
      <c r="M217" s="53">
        <f>SUM(J192:L192)</f>
        <v>0</v>
      </c>
      <c r="N217" s="79">
        <f>N192</f>
        <v>0</v>
      </c>
      <c r="O217" s="79">
        <f>O192</f>
        <v>0</v>
      </c>
      <c r="P217" s="79">
        <f>P192</f>
        <v>0</v>
      </c>
      <c r="Q217" s="53">
        <f>SUM(N192:P192)</f>
        <v>0</v>
      </c>
    </row>
    <row r="218" spans="1:17" ht="12.75" customHeight="1">
      <c r="A218" s="1" t="str">
        <f>"Units_In_1"</f>
        <v>Units_In_1</v>
      </c>
    </row>
    <row r="219" spans="1:17" ht="12.75" customHeight="1">
      <c r="B219" s="11" t="str">
        <f>ZZZ__FnCalls!F7</f>
        <v>Jan 2011</v>
      </c>
      <c r="C219" s="12" t="str">
        <f>ZZZ__FnCalls!F8</f>
        <v>Feb 2011</v>
      </c>
      <c r="D219" s="12" t="str">
        <f>ZZZ__FnCalls!F9</f>
        <v>Mar 2011</v>
      </c>
      <c r="E219" s="13" t="str">
        <f>ZZZ__FnCalls!G7</f>
        <v>Q1 2011</v>
      </c>
      <c r="F219" s="12" t="str">
        <f>ZZZ__FnCalls!F10</f>
        <v>Apr 2011</v>
      </c>
      <c r="G219" s="12" t="str">
        <f>ZZZ__FnCalls!F11</f>
        <v>May 2011</v>
      </c>
      <c r="H219" s="12" t="str">
        <f>ZZZ__FnCalls!F12</f>
        <v>Jun 2011</v>
      </c>
      <c r="I219" s="13" t="str">
        <f>ZZZ__FnCalls!G10</f>
        <v>Q2 2011</v>
      </c>
      <c r="J219" s="12" t="str">
        <f>ZZZ__FnCalls!F13</f>
        <v>Jul 2011</v>
      </c>
      <c r="K219" s="12" t="str">
        <f>ZZZ__FnCalls!F14</f>
        <v>Aug 2011</v>
      </c>
      <c r="L219" s="12" t="str">
        <f>ZZZ__FnCalls!F15</f>
        <v>Sep 2011</v>
      </c>
      <c r="M219" s="13" t="str">
        <f>ZZZ__FnCalls!G13</f>
        <v>Q3 2011</v>
      </c>
      <c r="N219" s="12" t="str">
        <f>ZZZ__FnCalls!F16</f>
        <v>Oct 2011</v>
      </c>
      <c r="O219" s="12" t="str">
        <f>ZZZ__FnCalls!F17</f>
        <v>Nov 2011</v>
      </c>
      <c r="P219" s="12" t="str">
        <f>ZZZ__FnCalls!F18</f>
        <v>Dec 2011</v>
      </c>
      <c r="Q219" s="13" t="str">
        <f>ZZZ__FnCalls!G16</f>
        <v>Q4 2011</v>
      </c>
    </row>
    <row r="220" spans="1:17" ht="12.75" customHeight="1">
      <c r="A220" s="6"/>
      <c r="B220" s="90">
        <f>ZZZ__FnCalls!A7</f>
        <v>40544</v>
      </c>
      <c r="C220" s="90">
        <f>ZZZ__FnCalls!A8</f>
        <v>40575</v>
      </c>
      <c r="D220" s="90">
        <f>ZZZ__FnCalls!A9</f>
        <v>40603</v>
      </c>
      <c r="E220" s="91">
        <f>ZZZ__FnCalls!A7</f>
        <v>40544</v>
      </c>
      <c r="F220" s="90">
        <f>ZZZ__FnCalls!A10</f>
        <v>40634</v>
      </c>
      <c r="G220" s="90">
        <f>ZZZ__FnCalls!A11</f>
        <v>40664</v>
      </c>
      <c r="H220" s="90">
        <f>ZZZ__FnCalls!A12</f>
        <v>40695</v>
      </c>
      <c r="I220" s="91">
        <f>ZZZ__FnCalls!A10</f>
        <v>40634</v>
      </c>
      <c r="J220" s="90">
        <f>ZZZ__FnCalls!A13</f>
        <v>40725</v>
      </c>
      <c r="K220" s="90">
        <f>ZZZ__FnCalls!A14</f>
        <v>40756</v>
      </c>
      <c r="L220" s="90">
        <f>ZZZ__FnCalls!A15</f>
        <v>40787</v>
      </c>
      <c r="M220" s="91">
        <f>ZZZ__FnCalls!A13</f>
        <v>40725</v>
      </c>
      <c r="N220" s="90">
        <f>ZZZ__FnCalls!A16</f>
        <v>40817</v>
      </c>
      <c r="O220" s="90">
        <f>ZZZ__FnCalls!A17</f>
        <v>40848</v>
      </c>
      <c r="P220" s="90">
        <f>ZZZ__FnCalls!A18</f>
        <v>40878</v>
      </c>
      <c r="Q220" s="91">
        <f>ZZZ__FnCalls!A16</f>
        <v>40817</v>
      </c>
    </row>
    <row r="221" spans="1:17" ht="12.75" customHeight="1">
      <c r="A221" s="1" t="str">
        <f>"Units_In_2"</f>
        <v>Units_In_2</v>
      </c>
    </row>
    <row r="222" spans="1:17" ht="12.75" customHeight="1">
      <c r="B222" s="11" t="str">
        <f>ZZZ__FnCalls!F7</f>
        <v>Jan 2011</v>
      </c>
      <c r="C222" s="12" t="str">
        <f>ZZZ__FnCalls!F8</f>
        <v>Feb 2011</v>
      </c>
      <c r="D222" s="12" t="str">
        <f>ZZZ__FnCalls!F9</f>
        <v>Mar 2011</v>
      </c>
      <c r="E222" s="13" t="str">
        <f>ZZZ__FnCalls!G7</f>
        <v>Q1 2011</v>
      </c>
      <c r="F222" s="12" t="str">
        <f>ZZZ__FnCalls!F10</f>
        <v>Apr 2011</v>
      </c>
      <c r="G222" s="12" t="str">
        <f>ZZZ__FnCalls!F11</f>
        <v>May 2011</v>
      </c>
      <c r="H222" s="12" t="str">
        <f>ZZZ__FnCalls!F12</f>
        <v>Jun 2011</v>
      </c>
      <c r="I222" s="13" t="str">
        <f>ZZZ__FnCalls!G10</f>
        <v>Q2 2011</v>
      </c>
      <c r="J222" s="12" t="str">
        <f>ZZZ__FnCalls!F13</f>
        <v>Jul 2011</v>
      </c>
      <c r="K222" s="12" t="str">
        <f>ZZZ__FnCalls!F14</f>
        <v>Aug 2011</v>
      </c>
      <c r="L222" s="12" t="str">
        <f>ZZZ__FnCalls!F15</f>
        <v>Sep 2011</v>
      </c>
      <c r="M222" s="13" t="str">
        <f>ZZZ__FnCalls!G13</f>
        <v>Q3 2011</v>
      </c>
      <c r="N222" s="12" t="str">
        <f>ZZZ__FnCalls!F16</f>
        <v>Oct 2011</v>
      </c>
      <c r="O222" s="12" t="str">
        <f>ZZZ__FnCalls!F17</f>
        <v>Nov 2011</v>
      </c>
      <c r="P222" s="12" t="str">
        <f>ZZZ__FnCalls!F18</f>
        <v>Dec 2011</v>
      </c>
      <c r="Q222" s="13" t="str">
        <f>ZZZ__FnCalls!G16</f>
        <v>Q4 2011</v>
      </c>
    </row>
    <row r="223" spans="1:17" ht="12.75" customHeight="1">
      <c r="A223" s="6"/>
      <c r="B223" s="90" t="str">
        <f>ZZZ__FnCalls!F7</f>
        <v>Jan 2011</v>
      </c>
      <c r="C223" s="90" t="str">
        <f>ZZZ__FnCalls!F8</f>
        <v>Feb 2011</v>
      </c>
      <c r="D223" s="90" t="str">
        <f>ZZZ__FnCalls!F9</f>
        <v>Mar 2011</v>
      </c>
      <c r="E223" s="91" t="str">
        <f>ZZZ__FnCalls!F7</f>
        <v>Jan 2011</v>
      </c>
      <c r="F223" s="90" t="str">
        <f>ZZZ__FnCalls!F10</f>
        <v>Apr 2011</v>
      </c>
      <c r="G223" s="90" t="str">
        <f>ZZZ__FnCalls!F11</f>
        <v>May 2011</v>
      </c>
      <c r="H223" s="90" t="str">
        <f>ZZZ__FnCalls!F12</f>
        <v>Jun 2011</v>
      </c>
      <c r="I223" s="91" t="str">
        <f>ZZZ__FnCalls!F10</f>
        <v>Apr 2011</v>
      </c>
      <c r="J223" s="90" t="str">
        <f>ZZZ__FnCalls!F13</f>
        <v>Jul 2011</v>
      </c>
      <c r="K223" s="90" t="str">
        <f>ZZZ__FnCalls!F14</f>
        <v>Aug 2011</v>
      </c>
      <c r="L223" s="90" t="str">
        <f>ZZZ__FnCalls!F15</f>
        <v>Sep 2011</v>
      </c>
      <c r="M223" s="91" t="str">
        <f>ZZZ__FnCalls!F13</f>
        <v>Jul 2011</v>
      </c>
      <c r="N223" s="90" t="str">
        <f>ZZZ__FnCalls!F16</f>
        <v>Oct 2011</v>
      </c>
      <c r="O223" s="90" t="str">
        <f>ZZZ__FnCalls!F17</f>
        <v>Nov 2011</v>
      </c>
      <c r="P223" s="90" t="str">
        <f>ZZZ__FnCalls!F18</f>
        <v>Dec 2011</v>
      </c>
      <c r="Q223" s="91" t="str">
        <f>ZZZ__FnCalls!F16</f>
        <v>Oct 2011</v>
      </c>
    </row>
    <row r="224" spans="1:17" ht="12.75" customHeight="1">
      <c r="A224" s="1" t="str">
        <f>"Units_Avail_In_1"</f>
        <v>Units_Avail_In_1</v>
      </c>
    </row>
    <row r="225" spans="1:17" ht="12.75" customHeight="1">
      <c r="B225" s="11" t="str">
        <f>ZZZ__FnCalls!F7</f>
        <v>Jan 2011</v>
      </c>
      <c r="C225" s="12" t="str">
        <f>ZZZ__FnCalls!F8</f>
        <v>Feb 2011</v>
      </c>
      <c r="D225" s="12" t="str">
        <f>ZZZ__FnCalls!F9</f>
        <v>Mar 2011</v>
      </c>
      <c r="E225" s="13" t="str">
        <f>ZZZ__FnCalls!G7</f>
        <v>Q1 2011</v>
      </c>
      <c r="F225" s="12" t="str">
        <f>ZZZ__FnCalls!F10</f>
        <v>Apr 2011</v>
      </c>
      <c r="G225" s="12" t="str">
        <f>ZZZ__FnCalls!F11</f>
        <v>May 2011</v>
      </c>
      <c r="H225" s="12" t="str">
        <f>ZZZ__FnCalls!F12</f>
        <v>Jun 2011</v>
      </c>
      <c r="I225" s="13" t="str">
        <f>ZZZ__FnCalls!G10</f>
        <v>Q2 2011</v>
      </c>
      <c r="J225" s="12" t="str">
        <f>ZZZ__FnCalls!F13</f>
        <v>Jul 2011</v>
      </c>
      <c r="K225" s="12" t="str">
        <f>ZZZ__FnCalls!F14</f>
        <v>Aug 2011</v>
      </c>
      <c r="L225" s="12" t="str">
        <f>ZZZ__FnCalls!F15</f>
        <v>Sep 2011</v>
      </c>
      <c r="M225" s="13" t="str">
        <f>ZZZ__FnCalls!G13</f>
        <v>Q3 2011</v>
      </c>
      <c r="N225" s="12" t="str">
        <f>ZZZ__FnCalls!F16</f>
        <v>Oct 2011</v>
      </c>
      <c r="O225" s="12" t="str">
        <f>ZZZ__FnCalls!F17</f>
        <v>Nov 2011</v>
      </c>
      <c r="P225" s="12" t="str">
        <f>ZZZ__FnCalls!F18</f>
        <v>Dec 2011</v>
      </c>
      <c r="Q225" s="13" t="str">
        <f>ZZZ__FnCalls!G16</f>
        <v>Q4 2011</v>
      </c>
    </row>
    <row r="226" spans="1:17" ht="12.75" customHeight="1">
      <c r="A226" s="6"/>
      <c r="B226" s="90">
        <f>ZZZ__FnCalls!A7</f>
        <v>40544</v>
      </c>
      <c r="C226" s="90">
        <f>ZZZ__FnCalls!A8</f>
        <v>40575</v>
      </c>
      <c r="D226" s="90">
        <f>ZZZ__FnCalls!A9</f>
        <v>40603</v>
      </c>
      <c r="E226" s="91">
        <f>ZZZ__FnCalls!A7</f>
        <v>40544</v>
      </c>
      <c r="F226" s="90">
        <f>ZZZ__FnCalls!A10</f>
        <v>40634</v>
      </c>
      <c r="G226" s="90">
        <f>ZZZ__FnCalls!A11</f>
        <v>40664</v>
      </c>
      <c r="H226" s="90">
        <f>ZZZ__FnCalls!A12</f>
        <v>40695</v>
      </c>
      <c r="I226" s="91">
        <f>ZZZ__FnCalls!A10</f>
        <v>40634</v>
      </c>
      <c r="J226" s="90">
        <f>ZZZ__FnCalls!A13</f>
        <v>40725</v>
      </c>
      <c r="K226" s="90">
        <f>ZZZ__FnCalls!A14</f>
        <v>40756</v>
      </c>
      <c r="L226" s="90">
        <f>ZZZ__FnCalls!A15</f>
        <v>40787</v>
      </c>
      <c r="M226" s="91">
        <f>ZZZ__FnCalls!A13</f>
        <v>40725</v>
      </c>
      <c r="N226" s="90">
        <f>ZZZ__FnCalls!A16</f>
        <v>40817</v>
      </c>
      <c r="O226" s="90">
        <f>ZZZ__FnCalls!A17</f>
        <v>40848</v>
      </c>
      <c r="P226" s="90">
        <f>ZZZ__FnCalls!A18</f>
        <v>40878</v>
      </c>
      <c r="Q226" s="91">
        <f>ZZZ__FnCalls!A16</f>
        <v>40817</v>
      </c>
    </row>
    <row r="227" spans="1:17" ht="12.75" customHeight="1">
      <c r="A227" s="1" t="str">
        <f>"Units_Avail_In_2"</f>
        <v>Units_Avail_In_2</v>
      </c>
    </row>
    <row r="228" spans="1:17" ht="12.75" customHeight="1">
      <c r="B228" s="11" t="str">
        <f>ZZZ__FnCalls!F7</f>
        <v>Jan 2011</v>
      </c>
      <c r="C228" s="12" t="str">
        <f>ZZZ__FnCalls!F8</f>
        <v>Feb 2011</v>
      </c>
      <c r="D228" s="12" t="str">
        <f>ZZZ__FnCalls!F9</f>
        <v>Mar 2011</v>
      </c>
      <c r="E228" s="13" t="str">
        <f>ZZZ__FnCalls!G7</f>
        <v>Q1 2011</v>
      </c>
      <c r="F228" s="12" t="str">
        <f>ZZZ__FnCalls!F10</f>
        <v>Apr 2011</v>
      </c>
      <c r="G228" s="12" t="str">
        <f>ZZZ__FnCalls!F11</f>
        <v>May 2011</v>
      </c>
      <c r="H228" s="12" t="str">
        <f>ZZZ__FnCalls!F12</f>
        <v>Jun 2011</v>
      </c>
      <c r="I228" s="13" t="str">
        <f>ZZZ__FnCalls!G10</f>
        <v>Q2 2011</v>
      </c>
      <c r="J228" s="12" t="str">
        <f>ZZZ__FnCalls!F13</f>
        <v>Jul 2011</v>
      </c>
      <c r="K228" s="12" t="str">
        <f>ZZZ__FnCalls!F14</f>
        <v>Aug 2011</v>
      </c>
      <c r="L228" s="12" t="str">
        <f>ZZZ__FnCalls!F15</f>
        <v>Sep 2011</v>
      </c>
      <c r="M228" s="13" t="str">
        <f>ZZZ__FnCalls!G13</f>
        <v>Q3 2011</v>
      </c>
      <c r="N228" s="12" t="str">
        <f>ZZZ__FnCalls!F16</f>
        <v>Oct 2011</v>
      </c>
      <c r="O228" s="12" t="str">
        <f>ZZZ__FnCalls!F17</f>
        <v>Nov 2011</v>
      </c>
      <c r="P228" s="12" t="str">
        <f>ZZZ__FnCalls!F18</f>
        <v>Dec 2011</v>
      </c>
      <c r="Q228" s="13" t="str">
        <f>ZZZ__FnCalls!G16</f>
        <v>Q4 2011</v>
      </c>
    </row>
    <row r="229" spans="1:17" ht="12.75" customHeight="1">
      <c r="A229" s="6"/>
      <c r="B229" s="90" t="str">
        <f>ZZZ__FnCalls!F7</f>
        <v>Jan 2011</v>
      </c>
      <c r="C229" s="90" t="str">
        <f>ZZZ__FnCalls!F8</f>
        <v>Feb 2011</v>
      </c>
      <c r="D229" s="90" t="str">
        <f>ZZZ__FnCalls!F9</f>
        <v>Mar 2011</v>
      </c>
      <c r="E229" s="91" t="str">
        <f>ZZZ__FnCalls!F7</f>
        <v>Jan 2011</v>
      </c>
      <c r="F229" s="90" t="str">
        <f>ZZZ__FnCalls!F10</f>
        <v>Apr 2011</v>
      </c>
      <c r="G229" s="90" t="str">
        <f>ZZZ__FnCalls!F11</f>
        <v>May 2011</v>
      </c>
      <c r="H229" s="90" t="str">
        <f>ZZZ__FnCalls!F12</f>
        <v>Jun 2011</v>
      </c>
      <c r="I229" s="91" t="str">
        <f>ZZZ__FnCalls!F10</f>
        <v>Apr 2011</v>
      </c>
      <c r="J229" s="90" t="str">
        <f>ZZZ__FnCalls!F13</f>
        <v>Jul 2011</v>
      </c>
      <c r="K229" s="90" t="str">
        <f>ZZZ__FnCalls!F14</f>
        <v>Aug 2011</v>
      </c>
      <c r="L229" s="90" t="str">
        <f>ZZZ__FnCalls!F15</f>
        <v>Sep 2011</v>
      </c>
      <c r="M229" s="91" t="str">
        <f>ZZZ__FnCalls!F13</f>
        <v>Jul 2011</v>
      </c>
      <c r="N229" s="90" t="str">
        <f>ZZZ__FnCalls!F16</f>
        <v>Oct 2011</v>
      </c>
      <c r="O229" s="90" t="str">
        <f>ZZZ__FnCalls!F17</f>
        <v>Nov 2011</v>
      </c>
      <c r="P229" s="90" t="str">
        <f>ZZZ__FnCalls!F18</f>
        <v>Dec 2011</v>
      </c>
      <c r="Q229" s="91" t="str">
        <f>ZZZ__FnCalls!F16</f>
        <v>Oct 2011</v>
      </c>
    </row>
    <row r="230" spans="1:17" ht="12.75" customHeight="1">
      <c r="A230" s="1" t="str">
        <f>"Process_Yield_pct_1"</f>
        <v>Process_Yield_pct_1</v>
      </c>
    </row>
    <row r="231" spans="1:17" ht="12.75" customHeight="1">
      <c r="B231" s="11" t="str">
        <f>ZZZ__FnCalls!F7</f>
        <v>Jan 2011</v>
      </c>
      <c r="C231" s="12" t="str">
        <f>ZZZ__FnCalls!F8</f>
        <v>Feb 2011</v>
      </c>
      <c r="D231" s="12" t="str">
        <f>ZZZ__FnCalls!F9</f>
        <v>Mar 2011</v>
      </c>
      <c r="E231" s="13" t="str">
        <f>ZZZ__FnCalls!G7</f>
        <v>Q1 2011</v>
      </c>
      <c r="F231" s="12" t="str">
        <f>ZZZ__FnCalls!F10</f>
        <v>Apr 2011</v>
      </c>
      <c r="G231" s="12" t="str">
        <f>ZZZ__FnCalls!F11</f>
        <v>May 2011</v>
      </c>
      <c r="H231" s="12" t="str">
        <f>ZZZ__FnCalls!F12</f>
        <v>Jun 2011</v>
      </c>
      <c r="I231" s="13" t="str">
        <f>ZZZ__FnCalls!G10</f>
        <v>Q2 2011</v>
      </c>
      <c r="J231" s="12" t="str">
        <f>ZZZ__FnCalls!F13</f>
        <v>Jul 2011</v>
      </c>
      <c r="K231" s="12" t="str">
        <f>ZZZ__FnCalls!F14</f>
        <v>Aug 2011</v>
      </c>
      <c r="L231" s="12" t="str">
        <f>ZZZ__FnCalls!F15</f>
        <v>Sep 2011</v>
      </c>
      <c r="M231" s="13" t="str">
        <f>ZZZ__FnCalls!G13</f>
        <v>Q3 2011</v>
      </c>
      <c r="N231" s="12" t="str">
        <f>ZZZ__FnCalls!F16</f>
        <v>Oct 2011</v>
      </c>
      <c r="O231" s="12" t="str">
        <f>ZZZ__FnCalls!F17</f>
        <v>Nov 2011</v>
      </c>
      <c r="P231" s="12" t="str">
        <f>ZZZ__FnCalls!F18</f>
        <v>Dec 2011</v>
      </c>
      <c r="Q231" s="13" t="str">
        <f>ZZZ__FnCalls!G16</f>
        <v>Q4 2011</v>
      </c>
    </row>
    <row r="232" spans="1:17" ht="12.75" customHeight="1">
      <c r="A232" s="6"/>
      <c r="B232" s="90">
        <f>ZZZ__FnCalls!A7</f>
        <v>40544</v>
      </c>
      <c r="C232" s="90">
        <f>ZZZ__FnCalls!A8</f>
        <v>40575</v>
      </c>
      <c r="D232" s="90">
        <f>ZZZ__FnCalls!A9</f>
        <v>40603</v>
      </c>
      <c r="E232" s="91">
        <f>ZZZ__FnCalls!A7</f>
        <v>40544</v>
      </c>
      <c r="F232" s="90">
        <f>ZZZ__FnCalls!A10</f>
        <v>40634</v>
      </c>
      <c r="G232" s="90">
        <f>ZZZ__FnCalls!A11</f>
        <v>40664</v>
      </c>
      <c r="H232" s="90">
        <f>ZZZ__FnCalls!A12</f>
        <v>40695</v>
      </c>
      <c r="I232" s="91">
        <f>ZZZ__FnCalls!A10</f>
        <v>40634</v>
      </c>
      <c r="J232" s="90">
        <f>ZZZ__FnCalls!A13</f>
        <v>40725</v>
      </c>
      <c r="K232" s="90">
        <f>ZZZ__FnCalls!A14</f>
        <v>40756</v>
      </c>
      <c r="L232" s="90">
        <f>ZZZ__FnCalls!A15</f>
        <v>40787</v>
      </c>
      <c r="M232" s="91">
        <f>ZZZ__FnCalls!A13</f>
        <v>40725</v>
      </c>
      <c r="N232" s="90">
        <f>ZZZ__FnCalls!A16</f>
        <v>40817</v>
      </c>
      <c r="O232" s="90">
        <f>ZZZ__FnCalls!A17</f>
        <v>40848</v>
      </c>
      <c r="P232" s="90">
        <f>ZZZ__FnCalls!A18</f>
        <v>40878</v>
      </c>
      <c r="Q232" s="91">
        <f>ZZZ__FnCalls!A16</f>
        <v>40817</v>
      </c>
    </row>
    <row r="233" spans="1:17" ht="12.75" customHeight="1">
      <c r="A233" s="1" t="str">
        <f>"Process_Yield_pct_2"</f>
        <v>Process_Yield_pct_2</v>
      </c>
    </row>
    <row r="234" spans="1:17" ht="12.75" customHeight="1">
      <c r="B234" s="11" t="str">
        <f>ZZZ__FnCalls!F7</f>
        <v>Jan 2011</v>
      </c>
      <c r="C234" s="12" t="str">
        <f>ZZZ__FnCalls!F8</f>
        <v>Feb 2011</v>
      </c>
      <c r="D234" s="12" t="str">
        <f>ZZZ__FnCalls!F9</f>
        <v>Mar 2011</v>
      </c>
      <c r="E234" s="13" t="str">
        <f>ZZZ__FnCalls!G7</f>
        <v>Q1 2011</v>
      </c>
      <c r="F234" s="12" t="str">
        <f>ZZZ__FnCalls!F10</f>
        <v>Apr 2011</v>
      </c>
      <c r="G234" s="12" t="str">
        <f>ZZZ__FnCalls!F11</f>
        <v>May 2011</v>
      </c>
      <c r="H234" s="12" t="str">
        <f>ZZZ__FnCalls!F12</f>
        <v>Jun 2011</v>
      </c>
      <c r="I234" s="13" t="str">
        <f>ZZZ__FnCalls!G10</f>
        <v>Q2 2011</v>
      </c>
      <c r="J234" s="12" t="str">
        <f>ZZZ__FnCalls!F13</f>
        <v>Jul 2011</v>
      </c>
      <c r="K234" s="12" t="str">
        <f>ZZZ__FnCalls!F14</f>
        <v>Aug 2011</v>
      </c>
      <c r="L234" s="12" t="str">
        <f>ZZZ__FnCalls!F15</f>
        <v>Sep 2011</v>
      </c>
      <c r="M234" s="13" t="str">
        <f>ZZZ__FnCalls!G13</f>
        <v>Q3 2011</v>
      </c>
      <c r="N234" s="12" t="str">
        <f>ZZZ__FnCalls!F16</f>
        <v>Oct 2011</v>
      </c>
      <c r="O234" s="12" t="str">
        <f>ZZZ__FnCalls!F17</f>
        <v>Nov 2011</v>
      </c>
      <c r="P234" s="12" t="str">
        <f>ZZZ__FnCalls!F18</f>
        <v>Dec 2011</v>
      </c>
      <c r="Q234" s="13" t="str">
        <f>ZZZ__FnCalls!G16</f>
        <v>Q4 2011</v>
      </c>
    </row>
    <row r="235" spans="1:17" ht="12.75" customHeight="1">
      <c r="A235" s="6"/>
      <c r="B235" s="90" t="str">
        <f>ZZZ__FnCalls!F7</f>
        <v>Jan 2011</v>
      </c>
      <c r="C235" s="90" t="str">
        <f>ZZZ__FnCalls!F8</f>
        <v>Feb 2011</v>
      </c>
      <c r="D235" s="90" t="str">
        <f>ZZZ__FnCalls!F9</f>
        <v>Mar 2011</v>
      </c>
      <c r="E235" s="91" t="str">
        <f>ZZZ__FnCalls!F7</f>
        <v>Jan 2011</v>
      </c>
      <c r="F235" s="90" t="str">
        <f>ZZZ__FnCalls!F10</f>
        <v>Apr 2011</v>
      </c>
      <c r="G235" s="90" t="str">
        <f>ZZZ__FnCalls!F11</f>
        <v>May 2011</v>
      </c>
      <c r="H235" s="90" t="str">
        <f>ZZZ__FnCalls!F12</f>
        <v>Jun 2011</v>
      </c>
      <c r="I235" s="91" t="str">
        <f>ZZZ__FnCalls!F10</f>
        <v>Apr 2011</v>
      </c>
      <c r="J235" s="90" t="str">
        <f>ZZZ__FnCalls!F13</f>
        <v>Jul 2011</v>
      </c>
      <c r="K235" s="90" t="str">
        <f>ZZZ__FnCalls!F14</f>
        <v>Aug 2011</v>
      </c>
      <c r="L235" s="90" t="str">
        <f>ZZZ__FnCalls!F15</f>
        <v>Sep 2011</v>
      </c>
      <c r="M235" s="91" t="str">
        <f>ZZZ__FnCalls!F13</f>
        <v>Jul 2011</v>
      </c>
      <c r="N235" s="90" t="str">
        <f>ZZZ__FnCalls!F16</f>
        <v>Oct 2011</v>
      </c>
      <c r="O235" s="90" t="str">
        <f>ZZZ__FnCalls!F17</f>
        <v>Nov 2011</v>
      </c>
      <c r="P235" s="90" t="str">
        <f>ZZZ__FnCalls!F18</f>
        <v>Dec 2011</v>
      </c>
      <c r="Q235" s="91" t="str">
        <f>ZZZ__FnCalls!F16</f>
        <v>Oct 2011</v>
      </c>
    </row>
    <row r="236" spans="1:17" ht="12.75" customHeight="1">
      <c r="A236" s="1" t="str">
        <f>"Units_Buffer_Stock_1"</f>
        <v>Units_Buffer_Stock_1</v>
      </c>
    </row>
    <row r="237" spans="1:17" ht="12.75" customHeight="1">
      <c r="B237" s="11" t="str">
        <f>ZZZ__FnCalls!F7</f>
        <v>Jan 2011</v>
      </c>
      <c r="C237" s="12" t="str">
        <f>ZZZ__FnCalls!F8</f>
        <v>Feb 2011</v>
      </c>
      <c r="D237" s="12" t="str">
        <f>ZZZ__FnCalls!F9</f>
        <v>Mar 2011</v>
      </c>
      <c r="E237" s="13" t="str">
        <f>ZZZ__FnCalls!G7</f>
        <v>Q1 2011</v>
      </c>
      <c r="F237" s="12" t="str">
        <f>ZZZ__FnCalls!F10</f>
        <v>Apr 2011</v>
      </c>
      <c r="G237" s="12" t="str">
        <f>ZZZ__FnCalls!F11</f>
        <v>May 2011</v>
      </c>
      <c r="H237" s="12" t="str">
        <f>ZZZ__FnCalls!F12</f>
        <v>Jun 2011</v>
      </c>
      <c r="I237" s="13" t="str">
        <f>ZZZ__FnCalls!G10</f>
        <v>Q2 2011</v>
      </c>
      <c r="J237" s="12" t="str">
        <f>ZZZ__FnCalls!F13</f>
        <v>Jul 2011</v>
      </c>
      <c r="K237" s="12" t="str">
        <f>ZZZ__FnCalls!F14</f>
        <v>Aug 2011</v>
      </c>
      <c r="L237" s="12" t="str">
        <f>ZZZ__FnCalls!F15</f>
        <v>Sep 2011</v>
      </c>
      <c r="M237" s="13" t="str">
        <f>ZZZ__FnCalls!G13</f>
        <v>Q3 2011</v>
      </c>
      <c r="N237" s="12" t="str">
        <f>ZZZ__FnCalls!F16</f>
        <v>Oct 2011</v>
      </c>
      <c r="O237" s="12" t="str">
        <f>ZZZ__FnCalls!F17</f>
        <v>Nov 2011</v>
      </c>
      <c r="P237" s="12" t="str">
        <f>ZZZ__FnCalls!F18</f>
        <v>Dec 2011</v>
      </c>
      <c r="Q237" s="13" t="str">
        <f>ZZZ__FnCalls!G16</f>
        <v>Q4 2011</v>
      </c>
    </row>
    <row r="238" spans="1:17" ht="12.75" customHeight="1">
      <c r="A238" s="6"/>
      <c r="B238" s="90">
        <f>ZZZ__FnCalls!A7</f>
        <v>40544</v>
      </c>
      <c r="C238" s="90">
        <f>ZZZ__FnCalls!A8</f>
        <v>40575</v>
      </c>
      <c r="D238" s="90">
        <f>ZZZ__FnCalls!A9</f>
        <v>40603</v>
      </c>
      <c r="E238" s="91">
        <f>ZZZ__FnCalls!A7</f>
        <v>40544</v>
      </c>
      <c r="F238" s="90">
        <f>ZZZ__FnCalls!A10</f>
        <v>40634</v>
      </c>
      <c r="G238" s="90">
        <f>ZZZ__FnCalls!A11</f>
        <v>40664</v>
      </c>
      <c r="H238" s="90">
        <f>ZZZ__FnCalls!A12</f>
        <v>40695</v>
      </c>
      <c r="I238" s="91">
        <f>ZZZ__FnCalls!A10</f>
        <v>40634</v>
      </c>
      <c r="J238" s="90">
        <f>ZZZ__FnCalls!A13</f>
        <v>40725</v>
      </c>
      <c r="K238" s="90">
        <f>ZZZ__FnCalls!A14</f>
        <v>40756</v>
      </c>
      <c r="L238" s="90">
        <f>ZZZ__FnCalls!A15</f>
        <v>40787</v>
      </c>
      <c r="M238" s="91">
        <f>ZZZ__FnCalls!A13</f>
        <v>40725</v>
      </c>
      <c r="N238" s="90">
        <f>ZZZ__FnCalls!A16</f>
        <v>40817</v>
      </c>
      <c r="O238" s="90">
        <f>ZZZ__FnCalls!A17</f>
        <v>40848</v>
      </c>
      <c r="P238" s="90">
        <f>ZZZ__FnCalls!A18</f>
        <v>40878</v>
      </c>
      <c r="Q238" s="91">
        <f>ZZZ__FnCalls!A16</f>
        <v>40817</v>
      </c>
    </row>
    <row r="239" spans="1:17" ht="12.75" customHeight="1">
      <c r="A239" s="1" t="str">
        <f>"Units_Buffer_Stock_2"</f>
        <v>Units_Buffer_Stock_2</v>
      </c>
    </row>
    <row r="240" spans="1:17" ht="12.75" customHeight="1">
      <c r="B240" s="11" t="str">
        <f>ZZZ__FnCalls!F7</f>
        <v>Jan 2011</v>
      </c>
      <c r="C240" s="12" t="str">
        <f>ZZZ__FnCalls!F8</f>
        <v>Feb 2011</v>
      </c>
      <c r="D240" s="12" t="str">
        <f>ZZZ__FnCalls!F9</f>
        <v>Mar 2011</v>
      </c>
      <c r="E240" s="13" t="str">
        <f>ZZZ__FnCalls!G7</f>
        <v>Q1 2011</v>
      </c>
      <c r="F240" s="12" t="str">
        <f>ZZZ__FnCalls!F10</f>
        <v>Apr 2011</v>
      </c>
      <c r="G240" s="12" t="str">
        <f>ZZZ__FnCalls!F11</f>
        <v>May 2011</v>
      </c>
      <c r="H240" s="12" t="str">
        <f>ZZZ__FnCalls!F12</f>
        <v>Jun 2011</v>
      </c>
      <c r="I240" s="13" t="str">
        <f>ZZZ__FnCalls!G10</f>
        <v>Q2 2011</v>
      </c>
      <c r="J240" s="12" t="str">
        <f>ZZZ__FnCalls!F13</f>
        <v>Jul 2011</v>
      </c>
      <c r="K240" s="12" t="str">
        <f>ZZZ__FnCalls!F14</f>
        <v>Aug 2011</v>
      </c>
      <c r="L240" s="12" t="str">
        <f>ZZZ__FnCalls!F15</f>
        <v>Sep 2011</v>
      </c>
      <c r="M240" s="13" t="str">
        <f>ZZZ__FnCalls!G13</f>
        <v>Q3 2011</v>
      </c>
      <c r="N240" s="12" t="str">
        <f>ZZZ__FnCalls!F16</f>
        <v>Oct 2011</v>
      </c>
      <c r="O240" s="12" t="str">
        <f>ZZZ__FnCalls!F17</f>
        <v>Nov 2011</v>
      </c>
      <c r="P240" s="12" t="str">
        <f>ZZZ__FnCalls!F18</f>
        <v>Dec 2011</v>
      </c>
      <c r="Q240" s="13" t="str">
        <f>ZZZ__FnCalls!G16</f>
        <v>Q4 2011</v>
      </c>
    </row>
    <row r="241" spans="1:17" ht="12.75" customHeight="1">
      <c r="A241" s="6"/>
      <c r="B241" s="90" t="str">
        <f>ZZZ__FnCalls!F7</f>
        <v>Jan 2011</v>
      </c>
      <c r="C241" s="90" t="str">
        <f>ZZZ__FnCalls!F8</f>
        <v>Feb 2011</v>
      </c>
      <c r="D241" s="90" t="str">
        <f>ZZZ__FnCalls!F9</f>
        <v>Mar 2011</v>
      </c>
      <c r="E241" s="91" t="str">
        <f>ZZZ__FnCalls!F7</f>
        <v>Jan 2011</v>
      </c>
      <c r="F241" s="90" t="str">
        <f>ZZZ__FnCalls!F10</f>
        <v>Apr 2011</v>
      </c>
      <c r="G241" s="90" t="str">
        <f>ZZZ__FnCalls!F11</f>
        <v>May 2011</v>
      </c>
      <c r="H241" s="90" t="str">
        <f>ZZZ__FnCalls!F12</f>
        <v>Jun 2011</v>
      </c>
      <c r="I241" s="91" t="str">
        <f>ZZZ__FnCalls!F10</f>
        <v>Apr 2011</v>
      </c>
      <c r="J241" s="90" t="str">
        <f>ZZZ__FnCalls!F13</f>
        <v>Jul 2011</v>
      </c>
      <c r="K241" s="90" t="str">
        <f>ZZZ__FnCalls!F14</f>
        <v>Aug 2011</v>
      </c>
      <c r="L241" s="90" t="str">
        <f>ZZZ__FnCalls!F15</f>
        <v>Sep 2011</v>
      </c>
      <c r="M241" s="91" t="str">
        <f>ZZZ__FnCalls!F13</f>
        <v>Jul 2011</v>
      </c>
      <c r="N241" s="90" t="str">
        <f>ZZZ__FnCalls!F16</f>
        <v>Oct 2011</v>
      </c>
      <c r="O241" s="90" t="str">
        <f>ZZZ__FnCalls!F17</f>
        <v>Nov 2011</v>
      </c>
      <c r="P241" s="90" t="str">
        <f>ZZZ__FnCalls!F18</f>
        <v>Dec 2011</v>
      </c>
      <c r="Q241" s="91" t="str">
        <f>ZZZ__FnCalls!F16</f>
        <v>Oct 2011</v>
      </c>
    </row>
    <row r="242" spans="1:17" ht="12.75" customHeight="1">
      <c r="A242" s="1" t="str">
        <f>"Units_Scrap_1"</f>
        <v>Units_Scrap_1</v>
      </c>
    </row>
    <row r="243" spans="1:17" ht="12.75" customHeight="1">
      <c r="B243" s="11" t="str">
        <f>ZZZ__FnCalls!F7</f>
        <v>Jan 2011</v>
      </c>
      <c r="C243" s="12" t="str">
        <f>ZZZ__FnCalls!F8</f>
        <v>Feb 2011</v>
      </c>
      <c r="D243" s="12" t="str">
        <f>ZZZ__FnCalls!F9</f>
        <v>Mar 2011</v>
      </c>
      <c r="E243" s="13" t="str">
        <f>ZZZ__FnCalls!G7</f>
        <v>Q1 2011</v>
      </c>
      <c r="F243" s="12" t="str">
        <f>ZZZ__FnCalls!F10</f>
        <v>Apr 2011</v>
      </c>
      <c r="G243" s="12" t="str">
        <f>ZZZ__FnCalls!F11</f>
        <v>May 2011</v>
      </c>
      <c r="H243" s="12" t="str">
        <f>ZZZ__FnCalls!F12</f>
        <v>Jun 2011</v>
      </c>
      <c r="I243" s="13" t="str">
        <f>ZZZ__FnCalls!G10</f>
        <v>Q2 2011</v>
      </c>
      <c r="J243" s="12" t="str">
        <f>ZZZ__FnCalls!F13</f>
        <v>Jul 2011</v>
      </c>
      <c r="K243" s="12" t="str">
        <f>ZZZ__FnCalls!F14</f>
        <v>Aug 2011</v>
      </c>
      <c r="L243" s="12" t="str">
        <f>ZZZ__FnCalls!F15</f>
        <v>Sep 2011</v>
      </c>
      <c r="M243" s="13" t="str">
        <f>ZZZ__FnCalls!G13</f>
        <v>Q3 2011</v>
      </c>
      <c r="N243" s="12" t="str">
        <f>ZZZ__FnCalls!F16</f>
        <v>Oct 2011</v>
      </c>
      <c r="O243" s="12" t="str">
        <f>ZZZ__FnCalls!F17</f>
        <v>Nov 2011</v>
      </c>
      <c r="P243" s="12" t="str">
        <f>ZZZ__FnCalls!F18</f>
        <v>Dec 2011</v>
      </c>
      <c r="Q243" s="13" t="str">
        <f>ZZZ__FnCalls!G16</f>
        <v>Q4 2011</v>
      </c>
    </row>
    <row r="244" spans="1:17" ht="12.75" customHeight="1">
      <c r="A244" s="6"/>
      <c r="B244" s="90">
        <f>ZZZ__FnCalls!A7</f>
        <v>40544</v>
      </c>
      <c r="C244" s="90">
        <f>ZZZ__FnCalls!A8</f>
        <v>40575</v>
      </c>
      <c r="D244" s="90">
        <f>ZZZ__FnCalls!A9</f>
        <v>40603</v>
      </c>
      <c r="E244" s="91">
        <f>ZZZ__FnCalls!A7</f>
        <v>40544</v>
      </c>
      <c r="F244" s="90">
        <f>ZZZ__FnCalls!A10</f>
        <v>40634</v>
      </c>
      <c r="G244" s="90">
        <f>ZZZ__FnCalls!A11</f>
        <v>40664</v>
      </c>
      <c r="H244" s="90">
        <f>ZZZ__FnCalls!A12</f>
        <v>40695</v>
      </c>
      <c r="I244" s="91">
        <f>ZZZ__FnCalls!A10</f>
        <v>40634</v>
      </c>
      <c r="J244" s="90">
        <f>ZZZ__FnCalls!A13</f>
        <v>40725</v>
      </c>
      <c r="K244" s="90">
        <f>ZZZ__FnCalls!A14</f>
        <v>40756</v>
      </c>
      <c r="L244" s="90">
        <f>ZZZ__FnCalls!A15</f>
        <v>40787</v>
      </c>
      <c r="M244" s="91">
        <f>ZZZ__FnCalls!A13</f>
        <v>40725</v>
      </c>
      <c r="N244" s="90">
        <f>ZZZ__FnCalls!A16</f>
        <v>40817</v>
      </c>
      <c r="O244" s="90">
        <f>ZZZ__FnCalls!A17</f>
        <v>40848</v>
      </c>
      <c r="P244" s="90">
        <f>ZZZ__FnCalls!A18</f>
        <v>40878</v>
      </c>
      <c r="Q244" s="91">
        <f>ZZZ__FnCalls!A16</f>
        <v>40817</v>
      </c>
    </row>
    <row r="245" spans="1:17" ht="12.75" customHeight="1">
      <c r="A245" s="1" t="str">
        <f>"Units_Scrap_2"</f>
        <v>Units_Scrap_2</v>
      </c>
    </row>
    <row r="246" spans="1:17" ht="12.75" customHeight="1">
      <c r="B246" s="11" t="str">
        <f>ZZZ__FnCalls!F7</f>
        <v>Jan 2011</v>
      </c>
      <c r="C246" s="12" t="str">
        <f>ZZZ__FnCalls!F8</f>
        <v>Feb 2011</v>
      </c>
      <c r="D246" s="12" t="str">
        <f>ZZZ__FnCalls!F9</f>
        <v>Mar 2011</v>
      </c>
      <c r="E246" s="13" t="str">
        <f>ZZZ__FnCalls!G7</f>
        <v>Q1 2011</v>
      </c>
      <c r="F246" s="12" t="str">
        <f>ZZZ__FnCalls!F10</f>
        <v>Apr 2011</v>
      </c>
      <c r="G246" s="12" t="str">
        <f>ZZZ__FnCalls!F11</f>
        <v>May 2011</v>
      </c>
      <c r="H246" s="12" t="str">
        <f>ZZZ__FnCalls!F12</f>
        <v>Jun 2011</v>
      </c>
      <c r="I246" s="13" t="str">
        <f>ZZZ__FnCalls!G10</f>
        <v>Q2 2011</v>
      </c>
      <c r="J246" s="12" t="str">
        <f>ZZZ__FnCalls!F13</f>
        <v>Jul 2011</v>
      </c>
      <c r="K246" s="12" t="str">
        <f>ZZZ__FnCalls!F14</f>
        <v>Aug 2011</v>
      </c>
      <c r="L246" s="12" t="str">
        <f>ZZZ__FnCalls!F15</f>
        <v>Sep 2011</v>
      </c>
      <c r="M246" s="13" t="str">
        <f>ZZZ__FnCalls!G13</f>
        <v>Q3 2011</v>
      </c>
      <c r="N246" s="12" t="str">
        <f>ZZZ__FnCalls!F16</f>
        <v>Oct 2011</v>
      </c>
      <c r="O246" s="12" t="str">
        <f>ZZZ__FnCalls!F17</f>
        <v>Nov 2011</v>
      </c>
      <c r="P246" s="12" t="str">
        <f>ZZZ__FnCalls!F18</f>
        <v>Dec 2011</v>
      </c>
      <c r="Q246" s="13" t="str">
        <f>ZZZ__FnCalls!G16</f>
        <v>Q4 2011</v>
      </c>
    </row>
    <row r="247" spans="1:17" ht="12.75" customHeight="1">
      <c r="A247" s="6"/>
      <c r="B247" s="90" t="str">
        <f>ZZZ__FnCalls!F7</f>
        <v>Jan 2011</v>
      </c>
      <c r="C247" s="90" t="str">
        <f>ZZZ__FnCalls!F8</f>
        <v>Feb 2011</v>
      </c>
      <c r="D247" s="90" t="str">
        <f>ZZZ__FnCalls!F9</f>
        <v>Mar 2011</v>
      </c>
      <c r="E247" s="91" t="str">
        <f>ZZZ__FnCalls!F7</f>
        <v>Jan 2011</v>
      </c>
      <c r="F247" s="90" t="str">
        <f>ZZZ__FnCalls!F10</f>
        <v>Apr 2011</v>
      </c>
      <c r="G247" s="90" t="str">
        <f>ZZZ__FnCalls!F11</f>
        <v>May 2011</v>
      </c>
      <c r="H247" s="90" t="str">
        <f>ZZZ__FnCalls!F12</f>
        <v>Jun 2011</v>
      </c>
      <c r="I247" s="91" t="str">
        <f>ZZZ__FnCalls!F10</f>
        <v>Apr 2011</v>
      </c>
      <c r="J247" s="90" t="str">
        <f>ZZZ__FnCalls!F13</f>
        <v>Jul 2011</v>
      </c>
      <c r="K247" s="90" t="str">
        <f>ZZZ__FnCalls!F14</f>
        <v>Aug 2011</v>
      </c>
      <c r="L247" s="90" t="str">
        <f>ZZZ__FnCalls!F15</f>
        <v>Sep 2011</v>
      </c>
      <c r="M247" s="91" t="str">
        <f>ZZZ__FnCalls!F13</f>
        <v>Jul 2011</v>
      </c>
      <c r="N247" s="90" t="str">
        <f>ZZZ__FnCalls!F16</f>
        <v>Oct 2011</v>
      </c>
      <c r="O247" s="90" t="str">
        <f>ZZZ__FnCalls!F17</f>
        <v>Nov 2011</v>
      </c>
      <c r="P247" s="90" t="str">
        <f>ZZZ__FnCalls!F18</f>
        <v>Dec 2011</v>
      </c>
      <c r="Q247" s="91" t="str">
        <f>ZZZ__FnCalls!F16</f>
        <v>Oct 2011</v>
      </c>
    </row>
    <row r="248" spans="1:17" ht="12.75" customHeight="1">
      <c r="A248" s="1" t="str">
        <f>"Proc_Cost_per_U_1"</f>
        <v>Proc_Cost_per_U_1</v>
      </c>
    </row>
    <row r="249" spans="1:17" ht="12.75" customHeight="1">
      <c r="B249" s="11" t="str">
        <f>ZZZ__FnCalls!F7</f>
        <v>Jan 2011</v>
      </c>
      <c r="C249" s="12" t="str">
        <f>ZZZ__FnCalls!F8</f>
        <v>Feb 2011</v>
      </c>
      <c r="D249" s="12" t="str">
        <f>ZZZ__FnCalls!F9</f>
        <v>Mar 2011</v>
      </c>
      <c r="E249" s="13" t="str">
        <f>ZZZ__FnCalls!G7</f>
        <v>Q1 2011</v>
      </c>
      <c r="F249" s="12" t="str">
        <f>ZZZ__FnCalls!F10</f>
        <v>Apr 2011</v>
      </c>
      <c r="G249" s="12" t="str">
        <f>ZZZ__FnCalls!F11</f>
        <v>May 2011</v>
      </c>
      <c r="H249" s="12" t="str">
        <f>ZZZ__FnCalls!F12</f>
        <v>Jun 2011</v>
      </c>
      <c r="I249" s="13" t="str">
        <f>ZZZ__FnCalls!G10</f>
        <v>Q2 2011</v>
      </c>
      <c r="J249" s="12" t="str">
        <f>ZZZ__FnCalls!F13</f>
        <v>Jul 2011</v>
      </c>
      <c r="K249" s="12" t="str">
        <f>ZZZ__FnCalls!F14</f>
        <v>Aug 2011</v>
      </c>
      <c r="L249" s="12" t="str">
        <f>ZZZ__FnCalls!F15</f>
        <v>Sep 2011</v>
      </c>
      <c r="M249" s="13" t="str">
        <f>ZZZ__FnCalls!G13</f>
        <v>Q3 2011</v>
      </c>
      <c r="N249" s="12" t="str">
        <f>ZZZ__FnCalls!F16</f>
        <v>Oct 2011</v>
      </c>
      <c r="O249" s="12" t="str">
        <f>ZZZ__FnCalls!F17</f>
        <v>Nov 2011</v>
      </c>
      <c r="P249" s="12" t="str">
        <f>ZZZ__FnCalls!F18</f>
        <v>Dec 2011</v>
      </c>
      <c r="Q249" s="13" t="str">
        <f>ZZZ__FnCalls!G16</f>
        <v>Q4 2011</v>
      </c>
    </row>
    <row r="250" spans="1:17" ht="12.75" customHeight="1">
      <c r="A250" s="6"/>
      <c r="B250" s="90">
        <f>ZZZ__FnCalls!A7</f>
        <v>40544</v>
      </c>
      <c r="C250" s="90">
        <f>ZZZ__FnCalls!A8</f>
        <v>40575</v>
      </c>
      <c r="D250" s="90">
        <f>ZZZ__FnCalls!A9</f>
        <v>40603</v>
      </c>
      <c r="E250" s="91">
        <f>ZZZ__FnCalls!A7</f>
        <v>40544</v>
      </c>
      <c r="F250" s="90">
        <f>ZZZ__FnCalls!A10</f>
        <v>40634</v>
      </c>
      <c r="G250" s="90">
        <f>ZZZ__FnCalls!A11</f>
        <v>40664</v>
      </c>
      <c r="H250" s="90">
        <f>ZZZ__FnCalls!A12</f>
        <v>40695</v>
      </c>
      <c r="I250" s="91">
        <f>ZZZ__FnCalls!A10</f>
        <v>40634</v>
      </c>
      <c r="J250" s="90">
        <f>ZZZ__FnCalls!A13</f>
        <v>40725</v>
      </c>
      <c r="K250" s="90">
        <f>ZZZ__FnCalls!A14</f>
        <v>40756</v>
      </c>
      <c r="L250" s="90">
        <f>ZZZ__FnCalls!A15</f>
        <v>40787</v>
      </c>
      <c r="M250" s="91">
        <f>ZZZ__FnCalls!A13</f>
        <v>40725</v>
      </c>
      <c r="N250" s="90">
        <f>ZZZ__FnCalls!A16</f>
        <v>40817</v>
      </c>
      <c r="O250" s="90">
        <f>ZZZ__FnCalls!A17</f>
        <v>40848</v>
      </c>
      <c r="P250" s="90">
        <f>ZZZ__FnCalls!A18</f>
        <v>40878</v>
      </c>
      <c r="Q250" s="91">
        <f>ZZZ__FnCalls!A16</f>
        <v>40817</v>
      </c>
    </row>
    <row r="251" spans="1:17" ht="12.75" customHeight="1">
      <c r="A251" s="1" t="str">
        <f>"Proc_Cost_per_U_2"</f>
        <v>Proc_Cost_per_U_2</v>
      </c>
    </row>
    <row r="252" spans="1:17" ht="12.75" customHeight="1">
      <c r="B252" s="11" t="str">
        <f>ZZZ__FnCalls!F7</f>
        <v>Jan 2011</v>
      </c>
      <c r="C252" s="12" t="str">
        <f>ZZZ__FnCalls!F8</f>
        <v>Feb 2011</v>
      </c>
      <c r="D252" s="12" t="str">
        <f>ZZZ__FnCalls!F9</f>
        <v>Mar 2011</v>
      </c>
      <c r="E252" s="13" t="str">
        <f>ZZZ__FnCalls!G7</f>
        <v>Q1 2011</v>
      </c>
      <c r="F252" s="12" t="str">
        <f>ZZZ__FnCalls!F10</f>
        <v>Apr 2011</v>
      </c>
      <c r="G252" s="12" t="str">
        <f>ZZZ__FnCalls!F11</f>
        <v>May 2011</v>
      </c>
      <c r="H252" s="12" t="str">
        <f>ZZZ__FnCalls!F12</f>
        <v>Jun 2011</v>
      </c>
      <c r="I252" s="13" t="str">
        <f>ZZZ__FnCalls!G10</f>
        <v>Q2 2011</v>
      </c>
      <c r="J252" s="12" t="str">
        <f>ZZZ__FnCalls!F13</f>
        <v>Jul 2011</v>
      </c>
      <c r="K252" s="12" t="str">
        <f>ZZZ__FnCalls!F14</f>
        <v>Aug 2011</v>
      </c>
      <c r="L252" s="12" t="str">
        <f>ZZZ__FnCalls!F15</f>
        <v>Sep 2011</v>
      </c>
      <c r="M252" s="13" t="str">
        <f>ZZZ__FnCalls!G13</f>
        <v>Q3 2011</v>
      </c>
      <c r="N252" s="12" t="str">
        <f>ZZZ__FnCalls!F16</f>
        <v>Oct 2011</v>
      </c>
      <c r="O252" s="12" t="str">
        <f>ZZZ__FnCalls!F17</f>
        <v>Nov 2011</v>
      </c>
      <c r="P252" s="12" t="str">
        <f>ZZZ__FnCalls!F18</f>
        <v>Dec 2011</v>
      </c>
      <c r="Q252" s="13" t="str">
        <f>ZZZ__FnCalls!G16</f>
        <v>Q4 2011</v>
      </c>
    </row>
    <row r="253" spans="1:17" ht="12.75" customHeight="1">
      <c r="A253" s="6"/>
      <c r="B253" s="90" t="str">
        <f>ZZZ__FnCalls!F7</f>
        <v>Jan 2011</v>
      </c>
      <c r="C253" s="90" t="str">
        <f>ZZZ__FnCalls!F8</f>
        <v>Feb 2011</v>
      </c>
      <c r="D253" s="90" t="str">
        <f>ZZZ__FnCalls!F9</f>
        <v>Mar 2011</v>
      </c>
      <c r="E253" s="91" t="str">
        <f>ZZZ__FnCalls!F7</f>
        <v>Jan 2011</v>
      </c>
      <c r="F253" s="90" t="str">
        <f>ZZZ__FnCalls!F10</f>
        <v>Apr 2011</v>
      </c>
      <c r="G253" s="90" t="str">
        <f>ZZZ__FnCalls!F11</f>
        <v>May 2011</v>
      </c>
      <c r="H253" s="90" t="str">
        <f>ZZZ__FnCalls!F12</f>
        <v>Jun 2011</v>
      </c>
      <c r="I253" s="91" t="str">
        <f>ZZZ__FnCalls!F10</f>
        <v>Apr 2011</v>
      </c>
      <c r="J253" s="90" t="str">
        <f>ZZZ__FnCalls!F13</f>
        <v>Jul 2011</v>
      </c>
      <c r="K253" s="90" t="str">
        <f>ZZZ__FnCalls!F14</f>
        <v>Aug 2011</v>
      </c>
      <c r="L253" s="90" t="str">
        <f>ZZZ__FnCalls!F15</f>
        <v>Sep 2011</v>
      </c>
      <c r="M253" s="91" t="str">
        <f>ZZZ__FnCalls!F13</f>
        <v>Jul 2011</v>
      </c>
      <c r="N253" s="90" t="str">
        <f>ZZZ__FnCalls!F16</f>
        <v>Oct 2011</v>
      </c>
      <c r="O253" s="90" t="str">
        <f>ZZZ__FnCalls!F17</f>
        <v>Nov 2011</v>
      </c>
      <c r="P253" s="90" t="str">
        <f>ZZZ__FnCalls!F18</f>
        <v>Dec 2011</v>
      </c>
      <c r="Q253" s="91" t="str">
        <f>ZZZ__FnCalls!F16</f>
        <v>Oct 2011</v>
      </c>
    </row>
    <row r="254" spans="1:17" ht="12.75" customHeight="1">
      <c r="A254" s="1" t="str">
        <f>"Proc_Cost_per_U_Sc_1"</f>
        <v>Proc_Cost_per_U_Sc_1</v>
      </c>
    </row>
    <row r="255" spans="1:17" ht="12.75" customHeight="1">
      <c r="B255" s="11" t="str">
        <f>ZZZ__FnCalls!F7</f>
        <v>Jan 2011</v>
      </c>
      <c r="C255" s="12" t="str">
        <f>ZZZ__FnCalls!F8</f>
        <v>Feb 2011</v>
      </c>
      <c r="D255" s="12" t="str">
        <f>ZZZ__FnCalls!F9</f>
        <v>Mar 2011</v>
      </c>
      <c r="E255" s="13" t="str">
        <f>ZZZ__FnCalls!G7</f>
        <v>Q1 2011</v>
      </c>
      <c r="F255" s="12" t="str">
        <f>ZZZ__FnCalls!F10</f>
        <v>Apr 2011</v>
      </c>
      <c r="G255" s="12" t="str">
        <f>ZZZ__FnCalls!F11</f>
        <v>May 2011</v>
      </c>
      <c r="H255" s="12" t="str">
        <f>ZZZ__FnCalls!F12</f>
        <v>Jun 2011</v>
      </c>
      <c r="I255" s="13" t="str">
        <f>ZZZ__FnCalls!G10</f>
        <v>Q2 2011</v>
      </c>
      <c r="J255" s="12" t="str">
        <f>ZZZ__FnCalls!F13</f>
        <v>Jul 2011</v>
      </c>
      <c r="K255" s="12" t="str">
        <f>ZZZ__FnCalls!F14</f>
        <v>Aug 2011</v>
      </c>
      <c r="L255" s="12" t="str">
        <f>ZZZ__FnCalls!F15</f>
        <v>Sep 2011</v>
      </c>
      <c r="M255" s="13" t="str">
        <f>ZZZ__FnCalls!G13</f>
        <v>Q3 2011</v>
      </c>
      <c r="N255" s="12" t="str">
        <f>ZZZ__FnCalls!F16</f>
        <v>Oct 2011</v>
      </c>
      <c r="O255" s="12" t="str">
        <f>ZZZ__FnCalls!F17</f>
        <v>Nov 2011</v>
      </c>
      <c r="P255" s="12" t="str">
        <f>ZZZ__FnCalls!F18</f>
        <v>Dec 2011</v>
      </c>
      <c r="Q255" s="13" t="str">
        <f>ZZZ__FnCalls!G16</f>
        <v>Q4 2011</v>
      </c>
    </row>
    <row r="256" spans="1:17" ht="12.75" customHeight="1">
      <c r="A256" s="6"/>
      <c r="B256" s="90">
        <f>ZZZ__FnCalls!A7</f>
        <v>40544</v>
      </c>
      <c r="C256" s="90">
        <f>ZZZ__FnCalls!A8</f>
        <v>40575</v>
      </c>
      <c r="D256" s="90">
        <f>ZZZ__FnCalls!A9</f>
        <v>40603</v>
      </c>
      <c r="E256" s="91">
        <f>ZZZ__FnCalls!A7</f>
        <v>40544</v>
      </c>
      <c r="F256" s="90">
        <f>ZZZ__FnCalls!A10</f>
        <v>40634</v>
      </c>
      <c r="G256" s="90">
        <f>ZZZ__FnCalls!A11</f>
        <v>40664</v>
      </c>
      <c r="H256" s="90">
        <f>ZZZ__FnCalls!A12</f>
        <v>40695</v>
      </c>
      <c r="I256" s="91">
        <f>ZZZ__FnCalls!A10</f>
        <v>40634</v>
      </c>
      <c r="J256" s="90">
        <f>ZZZ__FnCalls!A13</f>
        <v>40725</v>
      </c>
      <c r="K256" s="90">
        <f>ZZZ__FnCalls!A14</f>
        <v>40756</v>
      </c>
      <c r="L256" s="90">
        <f>ZZZ__FnCalls!A15</f>
        <v>40787</v>
      </c>
      <c r="M256" s="91">
        <f>ZZZ__FnCalls!A13</f>
        <v>40725</v>
      </c>
      <c r="N256" s="90">
        <f>ZZZ__FnCalls!A16</f>
        <v>40817</v>
      </c>
      <c r="O256" s="90">
        <f>ZZZ__FnCalls!A17</f>
        <v>40848</v>
      </c>
      <c r="P256" s="90">
        <f>ZZZ__FnCalls!A18</f>
        <v>40878</v>
      </c>
      <c r="Q256" s="91">
        <f>ZZZ__FnCalls!A16</f>
        <v>40817</v>
      </c>
    </row>
    <row r="257" spans="1:17" ht="12.75" customHeight="1">
      <c r="A257" s="1" t="str">
        <f>"Proc_Cost_per_U_Sc_2"</f>
        <v>Proc_Cost_per_U_Sc_2</v>
      </c>
    </row>
    <row r="258" spans="1:17" ht="12.75" customHeight="1">
      <c r="B258" s="11" t="str">
        <f>ZZZ__FnCalls!F7</f>
        <v>Jan 2011</v>
      </c>
      <c r="C258" s="12" t="str">
        <f>ZZZ__FnCalls!F8</f>
        <v>Feb 2011</v>
      </c>
      <c r="D258" s="12" t="str">
        <f>ZZZ__FnCalls!F9</f>
        <v>Mar 2011</v>
      </c>
      <c r="E258" s="13" t="str">
        <f>ZZZ__FnCalls!G7</f>
        <v>Q1 2011</v>
      </c>
      <c r="F258" s="12" t="str">
        <f>ZZZ__FnCalls!F10</f>
        <v>Apr 2011</v>
      </c>
      <c r="G258" s="12" t="str">
        <f>ZZZ__FnCalls!F11</f>
        <v>May 2011</v>
      </c>
      <c r="H258" s="12" t="str">
        <f>ZZZ__FnCalls!F12</f>
        <v>Jun 2011</v>
      </c>
      <c r="I258" s="13" t="str">
        <f>ZZZ__FnCalls!G10</f>
        <v>Q2 2011</v>
      </c>
      <c r="J258" s="12" t="str">
        <f>ZZZ__FnCalls!F13</f>
        <v>Jul 2011</v>
      </c>
      <c r="K258" s="12" t="str">
        <f>ZZZ__FnCalls!F14</f>
        <v>Aug 2011</v>
      </c>
      <c r="L258" s="12" t="str">
        <f>ZZZ__FnCalls!F15</f>
        <v>Sep 2011</v>
      </c>
      <c r="M258" s="13" t="str">
        <f>ZZZ__FnCalls!G13</f>
        <v>Q3 2011</v>
      </c>
      <c r="N258" s="12" t="str">
        <f>ZZZ__FnCalls!F16</f>
        <v>Oct 2011</v>
      </c>
      <c r="O258" s="12" t="str">
        <f>ZZZ__FnCalls!F17</f>
        <v>Nov 2011</v>
      </c>
      <c r="P258" s="12" t="str">
        <f>ZZZ__FnCalls!F18</f>
        <v>Dec 2011</v>
      </c>
      <c r="Q258" s="13" t="str">
        <f>ZZZ__FnCalls!G16</f>
        <v>Q4 2011</v>
      </c>
    </row>
    <row r="259" spans="1:17" ht="12.75" customHeight="1">
      <c r="A259" s="6"/>
      <c r="B259" s="90" t="str">
        <f>ZZZ__FnCalls!F7</f>
        <v>Jan 2011</v>
      </c>
      <c r="C259" s="90" t="str">
        <f>ZZZ__FnCalls!F8</f>
        <v>Feb 2011</v>
      </c>
      <c r="D259" s="90" t="str">
        <f>ZZZ__FnCalls!F9</f>
        <v>Mar 2011</v>
      </c>
      <c r="E259" s="91" t="str">
        <f>ZZZ__FnCalls!F7</f>
        <v>Jan 2011</v>
      </c>
      <c r="F259" s="90" t="str">
        <f>ZZZ__FnCalls!F10</f>
        <v>Apr 2011</v>
      </c>
      <c r="G259" s="90" t="str">
        <f>ZZZ__FnCalls!F11</f>
        <v>May 2011</v>
      </c>
      <c r="H259" s="90" t="str">
        <f>ZZZ__FnCalls!F12</f>
        <v>Jun 2011</v>
      </c>
      <c r="I259" s="91" t="str">
        <f>ZZZ__FnCalls!F10</f>
        <v>Apr 2011</v>
      </c>
      <c r="J259" s="90" t="str">
        <f>ZZZ__FnCalls!F13</f>
        <v>Jul 2011</v>
      </c>
      <c r="K259" s="90" t="str">
        <f>ZZZ__FnCalls!F14</f>
        <v>Aug 2011</v>
      </c>
      <c r="L259" s="90" t="str">
        <f>ZZZ__FnCalls!F15</f>
        <v>Sep 2011</v>
      </c>
      <c r="M259" s="91" t="str">
        <f>ZZZ__FnCalls!F13</f>
        <v>Jul 2011</v>
      </c>
      <c r="N259" s="90" t="str">
        <f>ZZZ__FnCalls!F16</f>
        <v>Oct 2011</v>
      </c>
      <c r="O259" s="90" t="str">
        <f>ZZZ__FnCalls!F17</f>
        <v>Nov 2011</v>
      </c>
      <c r="P259" s="90" t="str">
        <f>ZZZ__FnCalls!F18</f>
        <v>Dec 2011</v>
      </c>
      <c r="Q259" s="91" t="str">
        <f>ZZZ__FnCalls!F16</f>
        <v>Oct 2011</v>
      </c>
    </row>
    <row r="260" spans="1:17" ht="12.75" customHeight="1">
      <c r="A260" s="1" t="str">
        <f>"Process_Cost_1"</f>
        <v>Process_Cost_1</v>
      </c>
    </row>
    <row r="261" spans="1:17" ht="12.75" customHeight="1">
      <c r="B261" s="11" t="str">
        <f>ZZZ__FnCalls!F7</f>
        <v>Jan 2011</v>
      </c>
      <c r="C261" s="12" t="str">
        <f>ZZZ__FnCalls!F8</f>
        <v>Feb 2011</v>
      </c>
      <c r="D261" s="12" t="str">
        <f>ZZZ__FnCalls!F9</f>
        <v>Mar 2011</v>
      </c>
      <c r="E261" s="13" t="str">
        <f>ZZZ__FnCalls!G7</f>
        <v>Q1 2011</v>
      </c>
      <c r="F261" s="12" t="str">
        <f>ZZZ__FnCalls!F10</f>
        <v>Apr 2011</v>
      </c>
      <c r="G261" s="12" t="str">
        <f>ZZZ__FnCalls!F11</f>
        <v>May 2011</v>
      </c>
      <c r="H261" s="12" t="str">
        <f>ZZZ__FnCalls!F12</f>
        <v>Jun 2011</v>
      </c>
      <c r="I261" s="13" t="str">
        <f>ZZZ__FnCalls!G10</f>
        <v>Q2 2011</v>
      </c>
      <c r="J261" s="12" t="str">
        <f>ZZZ__FnCalls!F13</f>
        <v>Jul 2011</v>
      </c>
      <c r="K261" s="12" t="str">
        <f>ZZZ__FnCalls!F14</f>
        <v>Aug 2011</v>
      </c>
      <c r="L261" s="12" t="str">
        <f>ZZZ__FnCalls!F15</f>
        <v>Sep 2011</v>
      </c>
      <c r="M261" s="13" t="str">
        <f>ZZZ__FnCalls!G13</f>
        <v>Q3 2011</v>
      </c>
      <c r="N261" s="12" t="str">
        <f>ZZZ__FnCalls!F16</f>
        <v>Oct 2011</v>
      </c>
      <c r="O261" s="12" t="str">
        <f>ZZZ__FnCalls!F17</f>
        <v>Nov 2011</v>
      </c>
      <c r="P261" s="12" t="str">
        <f>ZZZ__FnCalls!F18</f>
        <v>Dec 2011</v>
      </c>
      <c r="Q261" s="13" t="str">
        <f>ZZZ__FnCalls!G16</f>
        <v>Q4 2011</v>
      </c>
    </row>
    <row r="262" spans="1:17" ht="12.75" customHeight="1">
      <c r="A262" s="6"/>
      <c r="B262" s="90">
        <f>ZZZ__FnCalls!A7</f>
        <v>40544</v>
      </c>
      <c r="C262" s="90">
        <f>ZZZ__FnCalls!A8</f>
        <v>40575</v>
      </c>
      <c r="D262" s="90">
        <f>ZZZ__FnCalls!A9</f>
        <v>40603</v>
      </c>
      <c r="E262" s="91">
        <f>ZZZ__FnCalls!A7</f>
        <v>40544</v>
      </c>
      <c r="F262" s="90">
        <f>ZZZ__FnCalls!A10</f>
        <v>40634</v>
      </c>
      <c r="G262" s="90">
        <f>ZZZ__FnCalls!A11</f>
        <v>40664</v>
      </c>
      <c r="H262" s="90">
        <f>ZZZ__FnCalls!A12</f>
        <v>40695</v>
      </c>
      <c r="I262" s="91">
        <f>ZZZ__FnCalls!A10</f>
        <v>40634</v>
      </c>
      <c r="J262" s="90">
        <f>ZZZ__FnCalls!A13</f>
        <v>40725</v>
      </c>
      <c r="K262" s="90">
        <f>ZZZ__FnCalls!A14</f>
        <v>40756</v>
      </c>
      <c r="L262" s="90">
        <f>ZZZ__FnCalls!A15</f>
        <v>40787</v>
      </c>
      <c r="M262" s="91">
        <f>ZZZ__FnCalls!A13</f>
        <v>40725</v>
      </c>
      <c r="N262" s="90">
        <f>ZZZ__FnCalls!A16</f>
        <v>40817</v>
      </c>
      <c r="O262" s="90">
        <f>ZZZ__FnCalls!A17</f>
        <v>40848</v>
      </c>
      <c r="P262" s="90">
        <f>ZZZ__FnCalls!A18</f>
        <v>40878</v>
      </c>
      <c r="Q262" s="91">
        <f>ZZZ__FnCalls!A16</f>
        <v>40817</v>
      </c>
    </row>
    <row r="263" spans="1:17" ht="12.75" customHeight="1">
      <c r="A263" s="1" t="str">
        <f>"Process_Cost_2"</f>
        <v>Process_Cost_2</v>
      </c>
    </row>
    <row r="264" spans="1:17" ht="12.75" customHeight="1">
      <c r="B264" s="11" t="str">
        <f>ZZZ__FnCalls!F7</f>
        <v>Jan 2011</v>
      </c>
      <c r="C264" s="12" t="str">
        <f>ZZZ__FnCalls!F8</f>
        <v>Feb 2011</v>
      </c>
      <c r="D264" s="12" t="str">
        <f>ZZZ__FnCalls!F9</f>
        <v>Mar 2011</v>
      </c>
      <c r="E264" s="13" t="str">
        <f>ZZZ__FnCalls!G7</f>
        <v>Q1 2011</v>
      </c>
      <c r="F264" s="12" t="str">
        <f>ZZZ__FnCalls!F10</f>
        <v>Apr 2011</v>
      </c>
      <c r="G264" s="12" t="str">
        <f>ZZZ__FnCalls!F11</f>
        <v>May 2011</v>
      </c>
      <c r="H264" s="12" t="str">
        <f>ZZZ__FnCalls!F12</f>
        <v>Jun 2011</v>
      </c>
      <c r="I264" s="13" t="str">
        <f>ZZZ__FnCalls!G10</f>
        <v>Q2 2011</v>
      </c>
      <c r="J264" s="12" t="str">
        <f>ZZZ__FnCalls!F13</f>
        <v>Jul 2011</v>
      </c>
      <c r="K264" s="12" t="str">
        <f>ZZZ__FnCalls!F14</f>
        <v>Aug 2011</v>
      </c>
      <c r="L264" s="12" t="str">
        <f>ZZZ__FnCalls!F15</f>
        <v>Sep 2011</v>
      </c>
      <c r="M264" s="13" t="str">
        <f>ZZZ__FnCalls!G13</f>
        <v>Q3 2011</v>
      </c>
      <c r="N264" s="12" t="str">
        <f>ZZZ__FnCalls!F16</f>
        <v>Oct 2011</v>
      </c>
      <c r="O264" s="12" t="str">
        <f>ZZZ__FnCalls!F17</f>
        <v>Nov 2011</v>
      </c>
      <c r="P264" s="12" t="str">
        <f>ZZZ__FnCalls!F18</f>
        <v>Dec 2011</v>
      </c>
      <c r="Q264" s="13" t="str">
        <f>ZZZ__FnCalls!G16</f>
        <v>Q4 2011</v>
      </c>
    </row>
    <row r="265" spans="1:17" ht="12.75" customHeight="1">
      <c r="A265" s="6"/>
      <c r="B265" s="90" t="str">
        <f>ZZZ__FnCalls!F7</f>
        <v>Jan 2011</v>
      </c>
      <c r="C265" s="90" t="str">
        <f>ZZZ__FnCalls!F8</f>
        <v>Feb 2011</v>
      </c>
      <c r="D265" s="90" t="str">
        <f>ZZZ__FnCalls!F9</f>
        <v>Mar 2011</v>
      </c>
      <c r="E265" s="91" t="str">
        <f>ZZZ__FnCalls!F7</f>
        <v>Jan 2011</v>
      </c>
      <c r="F265" s="90" t="str">
        <f>ZZZ__FnCalls!F10</f>
        <v>Apr 2011</v>
      </c>
      <c r="G265" s="90" t="str">
        <f>ZZZ__FnCalls!F11</f>
        <v>May 2011</v>
      </c>
      <c r="H265" s="90" t="str">
        <f>ZZZ__FnCalls!F12</f>
        <v>Jun 2011</v>
      </c>
      <c r="I265" s="91" t="str">
        <f>ZZZ__FnCalls!F10</f>
        <v>Apr 2011</v>
      </c>
      <c r="J265" s="90" t="str">
        <f>ZZZ__FnCalls!F13</f>
        <v>Jul 2011</v>
      </c>
      <c r="K265" s="90" t="str">
        <f>ZZZ__FnCalls!F14</f>
        <v>Aug 2011</v>
      </c>
      <c r="L265" s="90" t="str">
        <f>ZZZ__FnCalls!F15</f>
        <v>Sep 2011</v>
      </c>
      <c r="M265" s="91" t="str">
        <f>ZZZ__FnCalls!F13</f>
        <v>Jul 2011</v>
      </c>
      <c r="N265" s="90" t="str">
        <f>ZZZ__FnCalls!F16</f>
        <v>Oct 2011</v>
      </c>
      <c r="O265" s="90" t="str">
        <f>ZZZ__FnCalls!F17</f>
        <v>Nov 2011</v>
      </c>
      <c r="P265" s="90" t="str">
        <f>ZZZ__FnCalls!F18</f>
        <v>Dec 2011</v>
      </c>
      <c r="Q265" s="91" t="str">
        <f>ZZZ__FnCalls!F16</f>
        <v>Oct 2011</v>
      </c>
    </row>
    <row r="266" spans="1:17" ht="12.75" customHeight="1">
      <c r="A266" s="1" t="str">
        <f>"COGS_1"</f>
        <v>COGS_1</v>
      </c>
    </row>
    <row r="267" spans="1:17" ht="12.75" customHeight="1">
      <c r="B267" s="11" t="str">
        <f>ZZZ__FnCalls!F7</f>
        <v>Jan 2011</v>
      </c>
      <c r="C267" s="12" t="str">
        <f>ZZZ__FnCalls!F8</f>
        <v>Feb 2011</v>
      </c>
      <c r="D267" s="12" t="str">
        <f>ZZZ__FnCalls!F9</f>
        <v>Mar 2011</v>
      </c>
      <c r="E267" s="13" t="str">
        <f>ZZZ__FnCalls!G7</f>
        <v>Q1 2011</v>
      </c>
      <c r="F267" s="12" t="str">
        <f>ZZZ__FnCalls!F10</f>
        <v>Apr 2011</v>
      </c>
      <c r="G267" s="12" t="str">
        <f>ZZZ__FnCalls!F11</f>
        <v>May 2011</v>
      </c>
      <c r="H267" s="12" t="str">
        <f>ZZZ__FnCalls!F12</f>
        <v>Jun 2011</v>
      </c>
      <c r="I267" s="13" t="str">
        <f>ZZZ__FnCalls!G10</f>
        <v>Q2 2011</v>
      </c>
      <c r="J267" s="12" t="str">
        <f>ZZZ__FnCalls!F13</f>
        <v>Jul 2011</v>
      </c>
      <c r="K267" s="12" t="str">
        <f>ZZZ__FnCalls!F14</f>
        <v>Aug 2011</v>
      </c>
      <c r="L267" s="12" t="str">
        <f>ZZZ__FnCalls!F15</f>
        <v>Sep 2011</v>
      </c>
      <c r="M267" s="13" t="str">
        <f>ZZZ__FnCalls!G13</f>
        <v>Q3 2011</v>
      </c>
      <c r="N267" s="12" t="str">
        <f>ZZZ__FnCalls!F16</f>
        <v>Oct 2011</v>
      </c>
      <c r="O267" s="12" t="str">
        <f>ZZZ__FnCalls!F17</f>
        <v>Nov 2011</v>
      </c>
      <c r="P267" s="12" t="str">
        <f>ZZZ__FnCalls!F18</f>
        <v>Dec 2011</v>
      </c>
      <c r="Q267" s="13" t="str">
        <f>ZZZ__FnCalls!G16</f>
        <v>Q4 2011</v>
      </c>
    </row>
    <row r="268" spans="1:17" ht="12.75" customHeight="1">
      <c r="A268" s="6"/>
      <c r="B268" s="90">
        <f>ZZZ__FnCalls!A7</f>
        <v>40544</v>
      </c>
      <c r="C268" s="90">
        <f>ZZZ__FnCalls!A8</f>
        <v>40575</v>
      </c>
      <c r="D268" s="90">
        <f>ZZZ__FnCalls!A9</f>
        <v>40603</v>
      </c>
      <c r="E268" s="91">
        <f>ZZZ__FnCalls!A7</f>
        <v>40544</v>
      </c>
      <c r="F268" s="90">
        <f>ZZZ__FnCalls!A10</f>
        <v>40634</v>
      </c>
      <c r="G268" s="90">
        <f>ZZZ__FnCalls!A11</f>
        <v>40664</v>
      </c>
      <c r="H268" s="90">
        <f>ZZZ__FnCalls!A12</f>
        <v>40695</v>
      </c>
      <c r="I268" s="91">
        <f>ZZZ__FnCalls!A10</f>
        <v>40634</v>
      </c>
      <c r="J268" s="90">
        <f>ZZZ__FnCalls!A13</f>
        <v>40725</v>
      </c>
      <c r="K268" s="90">
        <f>ZZZ__FnCalls!A14</f>
        <v>40756</v>
      </c>
      <c r="L268" s="90">
        <f>ZZZ__FnCalls!A15</f>
        <v>40787</v>
      </c>
      <c r="M268" s="91">
        <f>ZZZ__FnCalls!A13</f>
        <v>40725</v>
      </c>
      <c r="N268" s="90">
        <f>ZZZ__FnCalls!A16</f>
        <v>40817</v>
      </c>
      <c r="O268" s="90">
        <f>ZZZ__FnCalls!A17</f>
        <v>40848</v>
      </c>
      <c r="P268" s="90">
        <f>ZZZ__FnCalls!A18</f>
        <v>40878</v>
      </c>
      <c r="Q268" s="91">
        <f>ZZZ__FnCalls!A16</f>
        <v>40817</v>
      </c>
    </row>
    <row r="269" spans="1:17" ht="12.75" customHeight="1">
      <c r="A269" s="1" t="str">
        <f>"COGS_2"</f>
        <v>COGS_2</v>
      </c>
    </row>
    <row r="270" spans="1:17" ht="12.75" customHeight="1">
      <c r="B270" s="11" t="str">
        <f>ZZZ__FnCalls!F7</f>
        <v>Jan 2011</v>
      </c>
      <c r="C270" s="12" t="str">
        <f>ZZZ__FnCalls!F8</f>
        <v>Feb 2011</v>
      </c>
      <c r="D270" s="12" t="str">
        <f>ZZZ__FnCalls!F9</f>
        <v>Mar 2011</v>
      </c>
      <c r="E270" s="13" t="str">
        <f>ZZZ__FnCalls!G7</f>
        <v>Q1 2011</v>
      </c>
      <c r="F270" s="12" t="str">
        <f>ZZZ__FnCalls!F10</f>
        <v>Apr 2011</v>
      </c>
      <c r="G270" s="12" t="str">
        <f>ZZZ__FnCalls!F11</f>
        <v>May 2011</v>
      </c>
      <c r="H270" s="12" t="str">
        <f>ZZZ__FnCalls!F12</f>
        <v>Jun 2011</v>
      </c>
      <c r="I270" s="13" t="str">
        <f>ZZZ__FnCalls!G10</f>
        <v>Q2 2011</v>
      </c>
      <c r="J270" s="12" t="str">
        <f>ZZZ__FnCalls!F13</f>
        <v>Jul 2011</v>
      </c>
      <c r="K270" s="12" t="str">
        <f>ZZZ__FnCalls!F14</f>
        <v>Aug 2011</v>
      </c>
      <c r="L270" s="12" t="str">
        <f>ZZZ__FnCalls!F15</f>
        <v>Sep 2011</v>
      </c>
      <c r="M270" s="13" t="str">
        <f>ZZZ__FnCalls!G13</f>
        <v>Q3 2011</v>
      </c>
      <c r="N270" s="12" t="str">
        <f>ZZZ__FnCalls!F16</f>
        <v>Oct 2011</v>
      </c>
      <c r="O270" s="12" t="str">
        <f>ZZZ__FnCalls!F17</f>
        <v>Nov 2011</v>
      </c>
      <c r="P270" s="12" t="str">
        <f>ZZZ__FnCalls!F18</f>
        <v>Dec 2011</v>
      </c>
      <c r="Q270" s="13" t="str">
        <f>ZZZ__FnCalls!G16</f>
        <v>Q4 2011</v>
      </c>
    </row>
    <row r="271" spans="1:17" ht="12.75" customHeight="1">
      <c r="A271" s="6"/>
      <c r="B271" s="90" t="str">
        <f>ZZZ__FnCalls!F7</f>
        <v>Jan 2011</v>
      </c>
      <c r="C271" s="90" t="str">
        <f>ZZZ__FnCalls!F8</f>
        <v>Feb 2011</v>
      </c>
      <c r="D271" s="90" t="str">
        <f>ZZZ__FnCalls!F9</f>
        <v>Mar 2011</v>
      </c>
      <c r="E271" s="91" t="str">
        <f>ZZZ__FnCalls!F7</f>
        <v>Jan 2011</v>
      </c>
      <c r="F271" s="90" t="str">
        <f>ZZZ__FnCalls!F10</f>
        <v>Apr 2011</v>
      </c>
      <c r="G271" s="90" t="str">
        <f>ZZZ__FnCalls!F11</f>
        <v>May 2011</v>
      </c>
      <c r="H271" s="90" t="str">
        <f>ZZZ__FnCalls!F12</f>
        <v>Jun 2011</v>
      </c>
      <c r="I271" s="91" t="str">
        <f>ZZZ__FnCalls!F10</f>
        <v>Apr 2011</v>
      </c>
      <c r="J271" s="90" t="str">
        <f>ZZZ__FnCalls!F13</f>
        <v>Jul 2011</v>
      </c>
      <c r="K271" s="90" t="str">
        <f>ZZZ__FnCalls!F14</f>
        <v>Aug 2011</v>
      </c>
      <c r="L271" s="90" t="str">
        <f>ZZZ__FnCalls!F15</f>
        <v>Sep 2011</v>
      </c>
      <c r="M271" s="91" t="str">
        <f>ZZZ__FnCalls!F13</f>
        <v>Jul 2011</v>
      </c>
      <c r="N271" s="90" t="str">
        <f>ZZZ__FnCalls!F16</f>
        <v>Oct 2011</v>
      </c>
      <c r="O271" s="90" t="str">
        <f>ZZZ__FnCalls!F17</f>
        <v>Nov 2011</v>
      </c>
      <c r="P271" s="90" t="str">
        <f>ZZZ__FnCalls!F18</f>
        <v>Dec 2011</v>
      </c>
      <c r="Q271" s="91" t="str">
        <f>ZZZ__FnCalls!F16</f>
        <v>Oct 2011</v>
      </c>
    </row>
    <row r="272" spans="1:17" ht="12.75" customHeight="1">
      <c r="A272" s="1" t="str">
        <f>"COGS_per_U_1"</f>
        <v>COGS_per_U_1</v>
      </c>
    </row>
    <row r="273" spans="1:17" ht="12.75" customHeight="1">
      <c r="B273" s="11" t="str">
        <f>ZZZ__FnCalls!F7</f>
        <v>Jan 2011</v>
      </c>
      <c r="C273" s="12" t="str">
        <f>ZZZ__FnCalls!F8</f>
        <v>Feb 2011</v>
      </c>
      <c r="D273" s="12" t="str">
        <f>ZZZ__FnCalls!F9</f>
        <v>Mar 2011</v>
      </c>
      <c r="E273" s="13" t="str">
        <f>ZZZ__FnCalls!G7</f>
        <v>Q1 2011</v>
      </c>
      <c r="F273" s="12" t="str">
        <f>ZZZ__FnCalls!F10</f>
        <v>Apr 2011</v>
      </c>
      <c r="G273" s="12" t="str">
        <f>ZZZ__FnCalls!F11</f>
        <v>May 2011</v>
      </c>
      <c r="H273" s="12" t="str">
        <f>ZZZ__FnCalls!F12</f>
        <v>Jun 2011</v>
      </c>
      <c r="I273" s="13" t="str">
        <f>ZZZ__FnCalls!G10</f>
        <v>Q2 2011</v>
      </c>
      <c r="J273" s="12" t="str">
        <f>ZZZ__FnCalls!F13</f>
        <v>Jul 2011</v>
      </c>
      <c r="K273" s="12" t="str">
        <f>ZZZ__FnCalls!F14</f>
        <v>Aug 2011</v>
      </c>
      <c r="L273" s="12" t="str">
        <f>ZZZ__FnCalls!F15</f>
        <v>Sep 2011</v>
      </c>
      <c r="M273" s="13" t="str">
        <f>ZZZ__FnCalls!G13</f>
        <v>Q3 2011</v>
      </c>
      <c r="N273" s="12" t="str">
        <f>ZZZ__FnCalls!F16</f>
        <v>Oct 2011</v>
      </c>
      <c r="O273" s="12" t="str">
        <f>ZZZ__FnCalls!F17</f>
        <v>Nov 2011</v>
      </c>
      <c r="P273" s="12" t="str">
        <f>ZZZ__FnCalls!F18</f>
        <v>Dec 2011</v>
      </c>
      <c r="Q273" s="13" t="str">
        <f>ZZZ__FnCalls!G16</f>
        <v>Q4 2011</v>
      </c>
    </row>
    <row r="274" spans="1:17" ht="12.75" customHeight="1">
      <c r="A274" s="6"/>
      <c r="B274" s="90">
        <f>ZZZ__FnCalls!A7</f>
        <v>40544</v>
      </c>
      <c r="C274" s="90">
        <f>ZZZ__FnCalls!A8</f>
        <v>40575</v>
      </c>
      <c r="D274" s="90">
        <f>ZZZ__FnCalls!A9</f>
        <v>40603</v>
      </c>
      <c r="E274" s="91">
        <f>ZZZ__FnCalls!A7</f>
        <v>40544</v>
      </c>
      <c r="F274" s="90">
        <f>ZZZ__FnCalls!A10</f>
        <v>40634</v>
      </c>
      <c r="G274" s="90">
        <f>ZZZ__FnCalls!A11</f>
        <v>40664</v>
      </c>
      <c r="H274" s="90">
        <f>ZZZ__FnCalls!A12</f>
        <v>40695</v>
      </c>
      <c r="I274" s="91">
        <f>ZZZ__FnCalls!A10</f>
        <v>40634</v>
      </c>
      <c r="J274" s="90">
        <f>ZZZ__FnCalls!A13</f>
        <v>40725</v>
      </c>
      <c r="K274" s="90">
        <f>ZZZ__FnCalls!A14</f>
        <v>40756</v>
      </c>
      <c r="L274" s="90">
        <f>ZZZ__FnCalls!A15</f>
        <v>40787</v>
      </c>
      <c r="M274" s="91">
        <f>ZZZ__FnCalls!A13</f>
        <v>40725</v>
      </c>
      <c r="N274" s="90">
        <f>ZZZ__FnCalls!A16</f>
        <v>40817</v>
      </c>
      <c r="O274" s="90">
        <f>ZZZ__FnCalls!A17</f>
        <v>40848</v>
      </c>
      <c r="P274" s="90">
        <f>ZZZ__FnCalls!A18</f>
        <v>40878</v>
      </c>
      <c r="Q274" s="91">
        <f>ZZZ__FnCalls!A16</f>
        <v>40817</v>
      </c>
    </row>
    <row r="275" spans="1:17" ht="12.75" customHeight="1">
      <c r="A275" s="1" t="str">
        <f>"COGS_per_U_2"</f>
        <v>COGS_per_U_2</v>
      </c>
    </row>
    <row r="276" spans="1:17" ht="12.75" customHeight="1">
      <c r="B276" s="11" t="str">
        <f>ZZZ__FnCalls!F7</f>
        <v>Jan 2011</v>
      </c>
      <c r="C276" s="12" t="str">
        <f>ZZZ__FnCalls!F8</f>
        <v>Feb 2011</v>
      </c>
      <c r="D276" s="12" t="str">
        <f>ZZZ__FnCalls!F9</f>
        <v>Mar 2011</v>
      </c>
      <c r="E276" s="13" t="str">
        <f>ZZZ__FnCalls!G7</f>
        <v>Q1 2011</v>
      </c>
      <c r="F276" s="12" t="str">
        <f>ZZZ__FnCalls!F10</f>
        <v>Apr 2011</v>
      </c>
      <c r="G276" s="12" t="str">
        <f>ZZZ__FnCalls!F11</f>
        <v>May 2011</v>
      </c>
      <c r="H276" s="12" t="str">
        <f>ZZZ__FnCalls!F12</f>
        <v>Jun 2011</v>
      </c>
      <c r="I276" s="13" t="str">
        <f>ZZZ__FnCalls!G10</f>
        <v>Q2 2011</v>
      </c>
      <c r="J276" s="12" t="str">
        <f>ZZZ__FnCalls!F13</f>
        <v>Jul 2011</v>
      </c>
      <c r="K276" s="12" t="str">
        <f>ZZZ__FnCalls!F14</f>
        <v>Aug 2011</v>
      </c>
      <c r="L276" s="12" t="str">
        <f>ZZZ__FnCalls!F15</f>
        <v>Sep 2011</v>
      </c>
      <c r="M276" s="13" t="str">
        <f>ZZZ__FnCalls!G13</f>
        <v>Q3 2011</v>
      </c>
      <c r="N276" s="12" t="str">
        <f>ZZZ__FnCalls!F16</f>
        <v>Oct 2011</v>
      </c>
      <c r="O276" s="12" t="str">
        <f>ZZZ__FnCalls!F17</f>
        <v>Nov 2011</v>
      </c>
      <c r="P276" s="12" t="str">
        <f>ZZZ__FnCalls!F18</f>
        <v>Dec 2011</v>
      </c>
      <c r="Q276" s="13" t="str">
        <f>ZZZ__FnCalls!G16</f>
        <v>Q4 2011</v>
      </c>
    </row>
    <row r="277" spans="1:17" ht="12.75" customHeight="1">
      <c r="A277" s="6"/>
      <c r="B277" s="90" t="str">
        <f>ZZZ__FnCalls!F7</f>
        <v>Jan 2011</v>
      </c>
      <c r="C277" s="90" t="str">
        <f>ZZZ__FnCalls!F8</f>
        <v>Feb 2011</v>
      </c>
      <c r="D277" s="90" t="str">
        <f>ZZZ__FnCalls!F9</f>
        <v>Mar 2011</v>
      </c>
      <c r="E277" s="91" t="str">
        <f>ZZZ__FnCalls!F7</f>
        <v>Jan 2011</v>
      </c>
      <c r="F277" s="90" t="str">
        <f>ZZZ__FnCalls!F10</f>
        <v>Apr 2011</v>
      </c>
      <c r="G277" s="90" t="str">
        <f>ZZZ__FnCalls!F11</f>
        <v>May 2011</v>
      </c>
      <c r="H277" s="90" t="str">
        <f>ZZZ__FnCalls!F12</f>
        <v>Jun 2011</v>
      </c>
      <c r="I277" s="91" t="str">
        <f>ZZZ__FnCalls!F10</f>
        <v>Apr 2011</v>
      </c>
      <c r="J277" s="90" t="str">
        <f>ZZZ__FnCalls!F13</f>
        <v>Jul 2011</v>
      </c>
      <c r="K277" s="90" t="str">
        <f>ZZZ__FnCalls!F14</f>
        <v>Aug 2011</v>
      </c>
      <c r="L277" s="90" t="str">
        <f>ZZZ__FnCalls!F15</f>
        <v>Sep 2011</v>
      </c>
      <c r="M277" s="91" t="str">
        <f>ZZZ__FnCalls!F13</f>
        <v>Jul 2011</v>
      </c>
      <c r="N277" s="90" t="str">
        <f>ZZZ__FnCalls!F16</f>
        <v>Oct 2011</v>
      </c>
      <c r="O277" s="90" t="str">
        <f>ZZZ__FnCalls!F17</f>
        <v>Nov 2011</v>
      </c>
      <c r="P277" s="90" t="str">
        <f>ZZZ__FnCalls!F18</f>
        <v>Dec 2011</v>
      </c>
      <c r="Q277" s="91" t="str">
        <f>ZZZ__FnCalls!F16</f>
        <v>Oct 2011</v>
      </c>
    </row>
    <row r="278" spans="1:17" ht="12.75" customHeight="1">
      <c r="A278" s="1" t="str">
        <f>"Scrap_Cost_per_U_1"</f>
        <v>Scrap_Cost_per_U_1</v>
      </c>
    </row>
    <row r="279" spans="1:17" ht="12.75" customHeight="1">
      <c r="B279" s="11" t="str">
        <f>ZZZ__FnCalls!F7</f>
        <v>Jan 2011</v>
      </c>
      <c r="C279" s="12" t="str">
        <f>ZZZ__FnCalls!F8</f>
        <v>Feb 2011</v>
      </c>
      <c r="D279" s="12" t="str">
        <f>ZZZ__FnCalls!F9</f>
        <v>Mar 2011</v>
      </c>
      <c r="E279" s="13" t="str">
        <f>ZZZ__FnCalls!G7</f>
        <v>Q1 2011</v>
      </c>
      <c r="F279" s="12" t="str">
        <f>ZZZ__FnCalls!F10</f>
        <v>Apr 2011</v>
      </c>
      <c r="G279" s="12" t="str">
        <f>ZZZ__FnCalls!F11</f>
        <v>May 2011</v>
      </c>
      <c r="H279" s="12" t="str">
        <f>ZZZ__FnCalls!F12</f>
        <v>Jun 2011</v>
      </c>
      <c r="I279" s="13" t="str">
        <f>ZZZ__FnCalls!G10</f>
        <v>Q2 2011</v>
      </c>
      <c r="J279" s="12" t="str">
        <f>ZZZ__FnCalls!F13</f>
        <v>Jul 2011</v>
      </c>
      <c r="K279" s="12" t="str">
        <f>ZZZ__FnCalls!F14</f>
        <v>Aug 2011</v>
      </c>
      <c r="L279" s="12" t="str">
        <f>ZZZ__FnCalls!F15</f>
        <v>Sep 2011</v>
      </c>
      <c r="M279" s="13" t="str">
        <f>ZZZ__FnCalls!G13</f>
        <v>Q3 2011</v>
      </c>
      <c r="N279" s="12" t="str">
        <f>ZZZ__FnCalls!F16</f>
        <v>Oct 2011</v>
      </c>
      <c r="O279" s="12" t="str">
        <f>ZZZ__FnCalls!F17</f>
        <v>Nov 2011</v>
      </c>
      <c r="P279" s="12" t="str">
        <f>ZZZ__FnCalls!F18</f>
        <v>Dec 2011</v>
      </c>
      <c r="Q279" s="13" t="str">
        <f>ZZZ__FnCalls!G16</f>
        <v>Q4 2011</v>
      </c>
    </row>
    <row r="280" spans="1:17" ht="12.75" customHeight="1">
      <c r="A280" s="6"/>
      <c r="B280" s="90">
        <f>ZZZ__FnCalls!A7</f>
        <v>40544</v>
      </c>
      <c r="C280" s="90">
        <f>ZZZ__FnCalls!A8</f>
        <v>40575</v>
      </c>
      <c r="D280" s="90">
        <f>ZZZ__FnCalls!A9</f>
        <v>40603</v>
      </c>
      <c r="E280" s="91">
        <f>ZZZ__FnCalls!A7</f>
        <v>40544</v>
      </c>
      <c r="F280" s="90">
        <f>ZZZ__FnCalls!A10</f>
        <v>40634</v>
      </c>
      <c r="G280" s="90">
        <f>ZZZ__FnCalls!A11</f>
        <v>40664</v>
      </c>
      <c r="H280" s="90">
        <f>ZZZ__FnCalls!A12</f>
        <v>40695</v>
      </c>
      <c r="I280" s="91">
        <f>ZZZ__FnCalls!A10</f>
        <v>40634</v>
      </c>
      <c r="J280" s="90">
        <f>ZZZ__FnCalls!A13</f>
        <v>40725</v>
      </c>
      <c r="K280" s="90">
        <f>ZZZ__FnCalls!A14</f>
        <v>40756</v>
      </c>
      <c r="L280" s="90">
        <f>ZZZ__FnCalls!A15</f>
        <v>40787</v>
      </c>
      <c r="M280" s="91">
        <f>ZZZ__FnCalls!A13</f>
        <v>40725</v>
      </c>
      <c r="N280" s="90">
        <f>ZZZ__FnCalls!A16</f>
        <v>40817</v>
      </c>
      <c r="O280" s="90">
        <f>ZZZ__FnCalls!A17</f>
        <v>40848</v>
      </c>
      <c r="P280" s="90">
        <f>ZZZ__FnCalls!A18</f>
        <v>40878</v>
      </c>
      <c r="Q280" s="91">
        <f>ZZZ__FnCalls!A16</f>
        <v>40817</v>
      </c>
    </row>
    <row r="281" spans="1:17" ht="12.75" customHeight="1">
      <c r="A281" s="1" t="str">
        <f>"Scrap_Cost_per_U_2"</f>
        <v>Scrap_Cost_per_U_2</v>
      </c>
    </row>
    <row r="282" spans="1:17" ht="12.75" customHeight="1">
      <c r="B282" s="11" t="str">
        <f>ZZZ__FnCalls!F7</f>
        <v>Jan 2011</v>
      </c>
      <c r="C282" s="12" t="str">
        <f>ZZZ__FnCalls!F8</f>
        <v>Feb 2011</v>
      </c>
      <c r="D282" s="12" t="str">
        <f>ZZZ__FnCalls!F9</f>
        <v>Mar 2011</v>
      </c>
      <c r="E282" s="13" t="str">
        <f>ZZZ__FnCalls!G7</f>
        <v>Q1 2011</v>
      </c>
      <c r="F282" s="12" t="str">
        <f>ZZZ__FnCalls!F10</f>
        <v>Apr 2011</v>
      </c>
      <c r="G282" s="12" t="str">
        <f>ZZZ__FnCalls!F11</f>
        <v>May 2011</v>
      </c>
      <c r="H282" s="12" t="str">
        <f>ZZZ__FnCalls!F12</f>
        <v>Jun 2011</v>
      </c>
      <c r="I282" s="13" t="str">
        <f>ZZZ__FnCalls!G10</f>
        <v>Q2 2011</v>
      </c>
      <c r="J282" s="12" t="str">
        <f>ZZZ__FnCalls!F13</f>
        <v>Jul 2011</v>
      </c>
      <c r="K282" s="12" t="str">
        <f>ZZZ__FnCalls!F14</f>
        <v>Aug 2011</v>
      </c>
      <c r="L282" s="12" t="str">
        <f>ZZZ__FnCalls!F15</f>
        <v>Sep 2011</v>
      </c>
      <c r="M282" s="13" t="str">
        <f>ZZZ__FnCalls!G13</f>
        <v>Q3 2011</v>
      </c>
      <c r="N282" s="12" t="str">
        <f>ZZZ__FnCalls!F16</f>
        <v>Oct 2011</v>
      </c>
      <c r="O282" s="12" t="str">
        <f>ZZZ__FnCalls!F17</f>
        <v>Nov 2011</v>
      </c>
      <c r="P282" s="12" t="str">
        <f>ZZZ__FnCalls!F18</f>
        <v>Dec 2011</v>
      </c>
      <c r="Q282" s="13" t="str">
        <f>ZZZ__FnCalls!G16</f>
        <v>Q4 2011</v>
      </c>
    </row>
    <row r="283" spans="1:17" ht="12.75" customHeight="1">
      <c r="A283" s="6"/>
      <c r="B283" s="90" t="str">
        <f>ZZZ__FnCalls!F7</f>
        <v>Jan 2011</v>
      </c>
      <c r="C283" s="90" t="str">
        <f>ZZZ__FnCalls!F8</f>
        <v>Feb 2011</v>
      </c>
      <c r="D283" s="90" t="str">
        <f>ZZZ__FnCalls!F9</f>
        <v>Mar 2011</v>
      </c>
      <c r="E283" s="91" t="str">
        <f>ZZZ__FnCalls!F7</f>
        <v>Jan 2011</v>
      </c>
      <c r="F283" s="90" t="str">
        <f>ZZZ__FnCalls!F10</f>
        <v>Apr 2011</v>
      </c>
      <c r="G283" s="90" t="str">
        <f>ZZZ__FnCalls!F11</f>
        <v>May 2011</v>
      </c>
      <c r="H283" s="90" t="str">
        <f>ZZZ__FnCalls!F12</f>
        <v>Jun 2011</v>
      </c>
      <c r="I283" s="91" t="str">
        <f>ZZZ__FnCalls!F10</f>
        <v>Apr 2011</v>
      </c>
      <c r="J283" s="90" t="str">
        <f>ZZZ__FnCalls!F13</f>
        <v>Jul 2011</v>
      </c>
      <c r="K283" s="90" t="str">
        <f>ZZZ__FnCalls!F14</f>
        <v>Aug 2011</v>
      </c>
      <c r="L283" s="90" t="str">
        <f>ZZZ__FnCalls!F15</f>
        <v>Sep 2011</v>
      </c>
      <c r="M283" s="91" t="str">
        <f>ZZZ__FnCalls!F13</f>
        <v>Jul 2011</v>
      </c>
      <c r="N283" s="90" t="str">
        <f>ZZZ__FnCalls!F16</f>
        <v>Oct 2011</v>
      </c>
      <c r="O283" s="90" t="str">
        <f>ZZZ__FnCalls!F17</f>
        <v>Nov 2011</v>
      </c>
      <c r="P283" s="90" t="str">
        <f>ZZZ__FnCalls!F18</f>
        <v>Dec 2011</v>
      </c>
      <c r="Q283" s="91" t="str">
        <f>ZZZ__FnCalls!F16</f>
        <v>Oct 2011</v>
      </c>
    </row>
    <row r="284" spans="1:17" ht="12.75" customHeight="1">
      <c r="A284" s="1" t="str">
        <f>"Scrap_Cost_3"</f>
        <v>Scrap_Cost_3</v>
      </c>
    </row>
    <row r="285" spans="1:17" ht="12.75" customHeight="1">
      <c r="B285" s="11" t="str">
        <f>ZZZ__FnCalls!F7</f>
        <v>Jan 2011</v>
      </c>
      <c r="C285" s="12" t="str">
        <f>ZZZ__FnCalls!F8</f>
        <v>Feb 2011</v>
      </c>
      <c r="D285" s="12" t="str">
        <f>ZZZ__FnCalls!F9</f>
        <v>Mar 2011</v>
      </c>
      <c r="E285" s="13" t="str">
        <f>ZZZ__FnCalls!G7</f>
        <v>Q1 2011</v>
      </c>
      <c r="F285" s="12" t="str">
        <f>ZZZ__FnCalls!F10</f>
        <v>Apr 2011</v>
      </c>
      <c r="G285" s="12" t="str">
        <f>ZZZ__FnCalls!F11</f>
        <v>May 2011</v>
      </c>
      <c r="H285" s="12" t="str">
        <f>ZZZ__FnCalls!F12</f>
        <v>Jun 2011</v>
      </c>
      <c r="I285" s="13" t="str">
        <f>ZZZ__FnCalls!G10</f>
        <v>Q2 2011</v>
      </c>
      <c r="J285" s="12" t="str">
        <f>ZZZ__FnCalls!F13</f>
        <v>Jul 2011</v>
      </c>
      <c r="K285" s="12" t="str">
        <f>ZZZ__FnCalls!F14</f>
        <v>Aug 2011</v>
      </c>
      <c r="L285" s="12" t="str">
        <f>ZZZ__FnCalls!F15</f>
        <v>Sep 2011</v>
      </c>
      <c r="M285" s="13" t="str">
        <f>ZZZ__FnCalls!G13</f>
        <v>Q3 2011</v>
      </c>
      <c r="N285" s="12" t="str">
        <f>ZZZ__FnCalls!F16</f>
        <v>Oct 2011</v>
      </c>
      <c r="O285" s="12" t="str">
        <f>ZZZ__FnCalls!F17</f>
        <v>Nov 2011</v>
      </c>
      <c r="P285" s="12" t="str">
        <f>ZZZ__FnCalls!F18</f>
        <v>Dec 2011</v>
      </c>
      <c r="Q285" s="13" t="str">
        <f>ZZZ__FnCalls!G16</f>
        <v>Q4 2011</v>
      </c>
    </row>
    <row r="286" spans="1:17" ht="12.75" customHeight="1">
      <c r="A286" s="6"/>
      <c r="B286" s="90">
        <f>ZZZ__FnCalls!A7</f>
        <v>40544</v>
      </c>
      <c r="C286" s="90">
        <f>ZZZ__FnCalls!A8</f>
        <v>40575</v>
      </c>
      <c r="D286" s="90">
        <f>ZZZ__FnCalls!A9</f>
        <v>40603</v>
      </c>
      <c r="E286" s="91">
        <f>ZZZ__FnCalls!A7</f>
        <v>40544</v>
      </c>
      <c r="F286" s="90">
        <f>ZZZ__FnCalls!A10</f>
        <v>40634</v>
      </c>
      <c r="G286" s="90">
        <f>ZZZ__FnCalls!A11</f>
        <v>40664</v>
      </c>
      <c r="H286" s="90">
        <f>ZZZ__FnCalls!A12</f>
        <v>40695</v>
      </c>
      <c r="I286" s="91">
        <f>ZZZ__FnCalls!A10</f>
        <v>40634</v>
      </c>
      <c r="J286" s="90">
        <f>ZZZ__FnCalls!A13</f>
        <v>40725</v>
      </c>
      <c r="K286" s="90">
        <f>ZZZ__FnCalls!A14</f>
        <v>40756</v>
      </c>
      <c r="L286" s="90">
        <f>ZZZ__FnCalls!A15</f>
        <v>40787</v>
      </c>
      <c r="M286" s="91">
        <f>ZZZ__FnCalls!A13</f>
        <v>40725</v>
      </c>
      <c r="N286" s="90">
        <f>ZZZ__FnCalls!A16</f>
        <v>40817</v>
      </c>
      <c r="O286" s="90">
        <f>ZZZ__FnCalls!A17</f>
        <v>40848</v>
      </c>
      <c r="P286" s="90">
        <f>ZZZ__FnCalls!A18</f>
        <v>40878</v>
      </c>
      <c r="Q286" s="91">
        <f>ZZZ__FnCalls!A16</f>
        <v>40817</v>
      </c>
    </row>
    <row r="287" spans="1:17" ht="12.75" customHeight="1">
      <c r="A287" s="1" t="str">
        <f>"Scrap_Cost_4"</f>
        <v>Scrap_Cost_4</v>
      </c>
    </row>
    <row r="288" spans="1:17" ht="12.75" customHeight="1">
      <c r="B288" s="11" t="str">
        <f>ZZZ__FnCalls!F7</f>
        <v>Jan 2011</v>
      </c>
      <c r="C288" s="12" t="str">
        <f>ZZZ__FnCalls!F8</f>
        <v>Feb 2011</v>
      </c>
      <c r="D288" s="12" t="str">
        <f>ZZZ__FnCalls!F9</f>
        <v>Mar 2011</v>
      </c>
      <c r="E288" s="13" t="str">
        <f>ZZZ__FnCalls!G7</f>
        <v>Q1 2011</v>
      </c>
      <c r="F288" s="12" t="str">
        <f>ZZZ__FnCalls!F10</f>
        <v>Apr 2011</v>
      </c>
      <c r="G288" s="12" t="str">
        <f>ZZZ__FnCalls!F11</f>
        <v>May 2011</v>
      </c>
      <c r="H288" s="12" t="str">
        <f>ZZZ__FnCalls!F12</f>
        <v>Jun 2011</v>
      </c>
      <c r="I288" s="13" t="str">
        <f>ZZZ__FnCalls!G10</f>
        <v>Q2 2011</v>
      </c>
      <c r="J288" s="12" t="str">
        <f>ZZZ__FnCalls!F13</f>
        <v>Jul 2011</v>
      </c>
      <c r="K288" s="12" t="str">
        <f>ZZZ__FnCalls!F14</f>
        <v>Aug 2011</v>
      </c>
      <c r="L288" s="12" t="str">
        <f>ZZZ__FnCalls!F15</f>
        <v>Sep 2011</v>
      </c>
      <c r="M288" s="13" t="str">
        <f>ZZZ__FnCalls!G13</f>
        <v>Q3 2011</v>
      </c>
      <c r="N288" s="12" t="str">
        <f>ZZZ__FnCalls!F16</f>
        <v>Oct 2011</v>
      </c>
      <c r="O288" s="12" t="str">
        <f>ZZZ__FnCalls!F17</f>
        <v>Nov 2011</v>
      </c>
      <c r="P288" s="12" t="str">
        <f>ZZZ__FnCalls!F18</f>
        <v>Dec 2011</v>
      </c>
      <c r="Q288" s="13" t="str">
        <f>ZZZ__FnCalls!G16</f>
        <v>Q4 2011</v>
      </c>
    </row>
    <row r="289" spans="1:17" ht="12.75" customHeight="1">
      <c r="A289" s="6"/>
      <c r="B289" s="90" t="str">
        <f>ZZZ__FnCalls!F7</f>
        <v>Jan 2011</v>
      </c>
      <c r="C289" s="90" t="str">
        <f>ZZZ__FnCalls!F8</f>
        <v>Feb 2011</v>
      </c>
      <c r="D289" s="90" t="str">
        <f>ZZZ__FnCalls!F9</f>
        <v>Mar 2011</v>
      </c>
      <c r="E289" s="91" t="str">
        <f>ZZZ__FnCalls!F7</f>
        <v>Jan 2011</v>
      </c>
      <c r="F289" s="90" t="str">
        <f>ZZZ__FnCalls!F10</f>
        <v>Apr 2011</v>
      </c>
      <c r="G289" s="90" t="str">
        <f>ZZZ__FnCalls!F11</f>
        <v>May 2011</v>
      </c>
      <c r="H289" s="90" t="str">
        <f>ZZZ__FnCalls!F12</f>
        <v>Jun 2011</v>
      </c>
      <c r="I289" s="91" t="str">
        <f>ZZZ__FnCalls!F10</f>
        <v>Apr 2011</v>
      </c>
      <c r="J289" s="90" t="str">
        <f>ZZZ__FnCalls!F13</f>
        <v>Jul 2011</v>
      </c>
      <c r="K289" s="90" t="str">
        <f>ZZZ__FnCalls!F14</f>
        <v>Aug 2011</v>
      </c>
      <c r="L289" s="90" t="str">
        <f>ZZZ__FnCalls!F15</f>
        <v>Sep 2011</v>
      </c>
      <c r="M289" s="91" t="str">
        <f>ZZZ__FnCalls!F13</f>
        <v>Jul 2011</v>
      </c>
      <c r="N289" s="90" t="str">
        <f>ZZZ__FnCalls!F16</f>
        <v>Oct 2011</v>
      </c>
      <c r="O289" s="90" t="str">
        <f>ZZZ__FnCalls!F17</f>
        <v>Nov 2011</v>
      </c>
      <c r="P289" s="90" t="str">
        <f>ZZZ__FnCalls!F18</f>
        <v>Dec 2011</v>
      </c>
      <c r="Q289" s="91" t="str">
        <f>ZZZ__FnCalls!F16</f>
        <v>Oct 2011</v>
      </c>
    </row>
    <row r="290" spans="1:17" ht="12.75" customHeight="1">
      <c r="A290" s="1" t="str">
        <f>"Units_Out_Plot_1"</f>
        <v>Units_Out_Plot_1</v>
      </c>
    </row>
    <row r="291" spans="1:17" ht="12.75" customHeight="1">
      <c r="B291" s="11" t="str">
        <f>ZZZ__FnCalls!F7</f>
        <v>Jan 2011</v>
      </c>
      <c r="C291" s="12" t="str">
        <f>ZZZ__FnCalls!F8</f>
        <v>Feb 2011</v>
      </c>
      <c r="D291" s="12" t="str">
        <f>ZZZ__FnCalls!F9</f>
        <v>Mar 2011</v>
      </c>
      <c r="E291" s="13" t="str">
        <f>ZZZ__FnCalls!G7</f>
        <v>Q1 2011</v>
      </c>
      <c r="F291" s="12" t="str">
        <f>ZZZ__FnCalls!F10</f>
        <v>Apr 2011</v>
      </c>
      <c r="G291" s="12" t="str">
        <f>ZZZ__FnCalls!F11</f>
        <v>May 2011</v>
      </c>
      <c r="H291" s="12" t="str">
        <f>ZZZ__FnCalls!F12</f>
        <v>Jun 2011</v>
      </c>
      <c r="I291" s="13" t="str">
        <f>ZZZ__FnCalls!G10</f>
        <v>Q2 2011</v>
      </c>
      <c r="J291" s="12" t="str">
        <f>ZZZ__FnCalls!F13</f>
        <v>Jul 2011</v>
      </c>
      <c r="K291" s="12" t="str">
        <f>ZZZ__FnCalls!F14</f>
        <v>Aug 2011</v>
      </c>
      <c r="L291" s="12" t="str">
        <f>ZZZ__FnCalls!F15</f>
        <v>Sep 2011</v>
      </c>
      <c r="M291" s="13" t="str">
        <f>ZZZ__FnCalls!G13</f>
        <v>Q3 2011</v>
      </c>
      <c r="N291" s="12" t="str">
        <f>ZZZ__FnCalls!F16</f>
        <v>Oct 2011</v>
      </c>
      <c r="O291" s="12" t="str">
        <f>ZZZ__FnCalls!F17</f>
        <v>Nov 2011</v>
      </c>
      <c r="P291" s="12" t="str">
        <f>ZZZ__FnCalls!F18</f>
        <v>Dec 2011</v>
      </c>
      <c r="Q291" s="13" t="str">
        <f>ZZZ__FnCalls!G16</f>
        <v>Q4 2011</v>
      </c>
    </row>
    <row r="292" spans="1:17" ht="12.75" customHeight="1">
      <c r="A292" s="6"/>
      <c r="B292" s="90">
        <f>ZZZ__FnCalls!A7</f>
        <v>40544</v>
      </c>
      <c r="C292" s="90">
        <f>ZZZ__FnCalls!A8</f>
        <v>40575</v>
      </c>
      <c r="D292" s="90">
        <f>ZZZ__FnCalls!A9</f>
        <v>40603</v>
      </c>
      <c r="E292" s="91">
        <f>ZZZ__FnCalls!A7</f>
        <v>40544</v>
      </c>
      <c r="F292" s="90">
        <f>ZZZ__FnCalls!A10</f>
        <v>40634</v>
      </c>
      <c r="G292" s="90">
        <f>ZZZ__FnCalls!A11</f>
        <v>40664</v>
      </c>
      <c r="H292" s="90">
        <f>ZZZ__FnCalls!A12</f>
        <v>40695</v>
      </c>
      <c r="I292" s="91">
        <f>ZZZ__FnCalls!A10</f>
        <v>40634</v>
      </c>
      <c r="J292" s="90">
        <f>ZZZ__FnCalls!A13</f>
        <v>40725</v>
      </c>
      <c r="K292" s="90">
        <f>ZZZ__FnCalls!A14</f>
        <v>40756</v>
      </c>
      <c r="L292" s="90">
        <f>ZZZ__FnCalls!A15</f>
        <v>40787</v>
      </c>
      <c r="M292" s="91">
        <f>ZZZ__FnCalls!A13</f>
        <v>40725</v>
      </c>
      <c r="N292" s="90">
        <f>ZZZ__FnCalls!A16</f>
        <v>40817</v>
      </c>
      <c r="O292" s="90">
        <f>ZZZ__FnCalls!A17</f>
        <v>40848</v>
      </c>
      <c r="P292" s="90">
        <f>ZZZ__FnCalls!A18</f>
        <v>40878</v>
      </c>
      <c r="Q292" s="91">
        <f>ZZZ__FnCalls!A16</f>
        <v>40817</v>
      </c>
    </row>
    <row r="293" spans="1:17" ht="12.75" customHeight="1">
      <c r="A293" s="1" t="str">
        <f>"Units_Out_Plot_2"</f>
        <v>Units_Out_Plot_2</v>
      </c>
    </row>
    <row r="294" spans="1:17" ht="12.75" customHeight="1">
      <c r="B294" s="11" t="str">
        <f>ZZZ__FnCalls!F7</f>
        <v>Jan 2011</v>
      </c>
      <c r="C294" s="12" t="str">
        <f>ZZZ__FnCalls!F8</f>
        <v>Feb 2011</v>
      </c>
      <c r="D294" s="12" t="str">
        <f>ZZZ__FnCalls!F9</f>
        <v>Mar 2011</v>
      </c>
      <c r="E294" s="13" t="str">
        <f>ZZZ__FnCalls!G7</f>
        <v>Q1 2011</v>
      </c>
      <c r="F294" s="12" t="str">
        <f>ZZZ__FnCalls!F10</f>
        <v>Apr 2011</v>
      </c>
      <c r="G294" s="12" t="str">
        <f>ZZZ__FnCalls!F11</f>
        <v>May 2011</v>
      </c>
      <c r="H294" s="12" t="str">
        <f>ZZZ__FnCalls!F12</f>
        <v>Jun 2011</v>
      </c>
      <c r="I294" s="13" t="str">
        <f>ZZZ__FnCalls!G10</f>
        <v>Q2 2011</v>
      </c>
      <c r="J294" s="12" t="str">
        <f>ZZZ__FnCalls!F13</f>
        <v>Jul 2011</v>
      </c>
      <c r="K294" s="12" t="str">
        <f>ZZZ__FnCalls!F14</f>
        <v>Aug 2011</v>
      </c>
      <c r="L294" s="12" t="str">
        <f>ZZZ__FnCalls!F15</f>
        <v>Sep 2011</v>
      </c>
      <c r="M294" s="13" t="str">
        <f>ZZZ__FnCalls!G13</f>
        <v>Q3 2011</v>
      </c>
      <c r="N294" s="12" t="str">
        <f>ZZZ__FnCalls!F16</f>
        <v>Oct 2011</v>
      </c>
      <c r="O294" s="12" t="str">
        <f>ZZZ__FnCalls!F17</f>
        <v>Nov 2011</v>
      </c>
      <c r="P294" s="12" t="str">
        <f>ZZZ__FnCalls!F18</f>
        <v>Dec 2011</v>
      </c>
      <c r="Q294" s="13" t="str">
        <f>ZZZ__FnCalls!G16</f>
        <v>Q4 2011</v>
      </c>
    </row>
    <row r="295" spans="1:17" ht="12.75" customHeight="1">
      <c r="A295" s="6"/>
      <c r="B295" s="90" t="str">
        <f>ZZZ__FnCalls!F7</f>
        <v>Jan 2011</v>
      </c>
      <c r="C295" s="90" t="str">
        <f>ZZZ__FnCalls!F8</f>
        <v>Feb 2011</v>
      </c>
      <c r="D295" s="90" t="str">
        <f>ZZZ__FnCalls!F9</f>
        <v>Mar 2011</v>
      </c>
      <c r="E295" s="91" t="str">
        <f>ZZZ__FnCalls!F7</f>
        <v>Jan 2011</v>
      </c>
      <c r="F295" s="90" t="str">
        <f>ZZZ__FnCalls!F10</f>
        <v>Apr 2011</v>
      </c>
      <c r="G295" s="90" t="str">
        <f>ZZZ__FnCalls!F11</f>
        <v>May 2011</v>
      </c>
      <c r="H295" s="90" t="str">
        <f>ZZZ__FnCalls!F12</f>
        <v>Jun 2011</v>
      </c>
      <c r="I295" s="91" t="str">
        <f>ZZZ__FnCalls!F10</f>
        <v>Apr 2011</v>
      </c>
      <c r="J295" s="90" t="str">
        <f>ZZZ__FnCalls!F13</f>
        <v>Jul 2011</v>
      </c>
      <c r="K295" s="90" t="str">
        <f>ZZZ__FnCalls!F14</f>
        <v>Aug 2011</v>
      </c>
      <c r="L295" s="90" t="str">
        <f>ZZZ__FnCalls!F15</f>
        <v>Sep 2011</v>
      </c>
      <c r="M295" s="91" t="str">
        <f>ZZZ__FnCalls!F13</f>
        <v>Jul 2011</v>
      </c>
      <c r="N295" s="90" t="str">
        <f>ZZZ__FnCalls!F16</f>
        <v>Oct 2011</v>
      </c>
      <c r="O295" s="90" t="str">
        <f>ZZZ__FnCalls!F17</f>
        <v>Nov 2011</v>
      </c>
      <c r="P295" s="90" t="str">
        <f>ZZZ__FnCalls!F18</f>
        <v>Dec 2011</v>
      </c>
      <c r="Q295" s="91" t="str">
        <f>ZZZ__FnCalls!F16</f>
        <v>Oct 2011</v>
      </c>
    </row>
  </sheetData>
  <mergeCells count="5">
    <mergeCell ref="A1:E1"/>
    <mergeCell ref="A2:E2"/>
    <mergeCell ref="A3:E3"/>
    <mergeCell ref="A4:E4"/>
    <mergeCell ref="A5:E5"/>
  </mergeCells>
  <pageMargins left="0.75" right="0.75" top="1" bottom="1" header="0.5" footer="0.5"/>
  <pageSetup paperSize="9" orientation="landscape" horizontalDpi="0" verticalDpi="0" copies="0"/>
  <headerFooter alignWithMargins="0"/>
</worksheet>
</file>

<file path=xl/worksheets/sheet13.xml><?xml version="1.0" encoding="utf-8"?>
<worksheet xmlns="http://schemas.openxmlformats.org/spreadsheetml/2006/main" xmlns:r="http://schemas.openxmlformats.org/officeDocument/2006/relationships">
  <sheetPr>
    <outlinePr summaryBelow="0" summaryRight="0"/>
  </sheetPr>
  <dimension ref="A1:Q109"/>
  <sheetViews>
    <sheetView workbookViewId="0"/>
  </sheetViews>
  <sheetFormatPr defaultRowHeight="12.75" customHeight="1"/>
  <cols>
    <col min="1" max="1" width="17.14062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s>
  <sheetData>
    <row r="1" spans="1:17" ht="12.75" customHeight="1">
      <c r="A1" s="146" t="str">
        <f>Inputs!B10</f>
        <v>Test Project</v>
      </c>
      <c r="B1" s="146"/>
      <c r="C1" s="146"/>
      <c r="D1" s="146"/>
      <c r="E1" s="146"/>
    </row>
    <row r="2" spans="1:17" ht="12.75" customHeight="1">
      <c r="A2" s="146" t="str">
        <f>Inputs!B8</f>
        <v>ABC, Inc.</v>
      </c>
      <c r="B2" s="146"/>
      <c r="C2" s="146"/>
      <c r="D2" s="146"/>
      <c r="E2" s="146"/>
    </row>
    <row r="3" spans="1:17" ht="12.75" customHeight="1">
      <c r="A3" s="146" t="str">
        <f>"Scenario "&amp;Inputs!B12</f>
        <v>Scenario 1</v>
      </c>
      <c r="B3" s="146"/>
      <c r="C3" s="146"/>
      <c r="D3" s="146"/>
      <c r="E3" s="146"/>
    </row>
    <row r="4" spans="1:17" ht="12.75" customHeight="1">
      <c r="A4" s="146" t="str">
        <f>"(Other Computations)"</f>
        <v>(Other Computations)</v>
      </c>
      <c r="B4" s="146"/>
      <c r="C4" s="146"/>
      <c r="D4" s="146"/>
      <c r="E4" s="146"/>
    </row>
    <row r="5" spans="1:17" ht="12.75" customHeight="1">
      <c r="A5" s="146" t="str">
        <f>""</f>
        <v/>
      </c>
      <c r="B5" s="146"/>
      <c r="C5" s="146"/>
      <c r="D5" s="146"/>
      <c r="E5" s="146"/>
    </row>
    <row r="6" spans="1:17" ht="12.75" customHeight="1">
      <c r="A6" s="1" t="str">
        <f>Labels!B20</f>
        <v>Ident</v>
      </c>
    </row>
    <row r="7" spans="1:17" ht="12.75" customHeight="1">
      <c r="A7" s="87" t="str">
        <f>Labels!D64</f>
        <v>Lvl 1</v>
      </c>
      <c r="B7" s="11" t="str">
        <f>Labels!B74</f>
        <v>Stage 1</v>
      </c>
      <c r="C7" s="12" t="str">
        <f>Labels!B75</f>
        <v>Stage 2</v>
      </c>
      <c r="D7" s="92" t="str">
        <f>Labels!B76</f>
        <v>Stage 3</v>
      </c>
    </row>
    <row r="8" spans="1:17" ht="12.75" customHeight="1">
      <c r="A8" s="4" t="str">
        <f>Labels!B64</f>
        <v>Stage 1</v>
      </c>
      <c r="B8" s="93">
        <f>IF(1=1,1,0)</f>
        <v>1</v>
      </c>
      <c r="C8" s="93">
        <f>IF(1=2,1,0)</f>
        <v>0</v>
      </c>
      <c r="D8" s="94">
        <f>IF(1=3,1,0)</f>
        <v>0</v>
      </c>
    </row>
    <row r="9" spans="1:17" ht="12.75" customHeight="1">
      <c r="A9" s="7" t="str">
        <f>Labels!B65</f>
        <v>Stage 2</v>
      </c>
      <c r="B9" s="95">
        <f>IF(2=1,1,0)</f>
        <v>0</v>
      </c>
      <c r="C9" s="95">
        <f>IF(2=2,1,0)</f>
        <v>1</v>
      </c>
      <c r="D9" s="96">
        <f>IF(2=3,1,0)</f>
        <v>0</v>
      </c>
    </row>
    <row r="10" spans="1:17" ht="12.75" customHeight="1">
      <c r="A10" s="9" t="str">
        <f>Labels!B66</f>
        <v>Stage 3</v>
      </c>
      <c r="B10" s="97">
        <f>IF(3=1,1,0)</f>
        <v>0</v>
      </c>
      <c r="C10" s="97">
        <f>IF(3=2,1,0)</f>
        <v>0</v>
      </c>
      <c r="D10" s="98">
        <f>IF(3=3,1,0)</f>
        <v>1</v>
      </c>
    </row>
    <row r="11" spans="1:17" ht="12.75" customHeight="1">
      <c r="A11" s="1" t="str">
        <f>Labels!B36</f>
        <v>Scrap Salvage $/Unit</v>
      </c>
    </row>
    <row r="12" spans="1:17" ht="12.75" customHeight="1">
      <c r="A12" s="87" t="str">
        <f>Labels!D64</f>
        <v>Lvl 1</v>
      </c>
      <c r="B12" s="11" t="str">
        <f>ZZZ__FnCalls!F7</f>
        <v>Jan 2011</v>
      </c>
      <c r="C12" s="12" t="str">
        <f>ZZZ__FnCalls!F8</f>
        <v>Feb 2011</v>
      </c>
      <c r="D12" s="12" t="str">
        <f>ZZZ__FnCalls!F9</f>
        <v>Mar 2011</v>
      </c>
      <c r="E12" s="13" t="str">
        <f>ZZZ__FnCalls!G7</f>
        <v>Q1 2011</v>
      </c>
      <c r="F12" s="12" t="str">
        <f>ZZZ__FnCalls!F10</f>
        <v>Apr 2011</v>
      </c>
      <c r="G12" s="12" t="str">
        <f>ZZZ__FnCalls!F11</f>
        <v>May 2011</v>
      </c>
      <c r="H12" s="12" t="str">
        <f>ZZZ__FnCalls!F12</f>
        <v>Jun 2011</v>
      </c>
      <c r="I12" s="13" t="str">
        <f>ZZZ__FnCalls!G10</f>
        <v>Q2 2011</v>
      </c>
      <c r="J12" s="12" t="str">
        <f>ZZZ__FnCalls!F13</f>
        <v>Jul 2011</v>
      </c>
      <c r="K12" s="12" t="str">
        <f>ZZZ__FnCalls!F14</f>
        <v>Aug 2011</v>
      </c>
      <c r="L12" s="12" t="str">
        <f>ZZZ__FnCalls!F15</f>
        <v>Sep 2011</v>
      </c>
      <c r="M12" s="13" t="str">
        <f>ZZZ__FnCalls!G13</f>
        <v>Q3 2011</v>
      </c>
      <c r="N12" s="12" t="str">
        <f>ZZZ__FnCalls!F16</f>
        <v>Oct 2011</v>
      </c>
      <c r="O12" s="12" t="str">
        <f>ZZZ__FnCalls!F17</f>
        <v>Nov 2011</v>
      </c>
      <c r="P12" s="12" t="str">
        <f>ZZZ__FnCalls!F18</f>
        <v>Dec 2011</v>
      </c>
      <c r="Q12" s="13" t="str">
        <f>ZZZ__FnCalls!G16</f>
        <v>Q4 2011</v>
      </c>
    </row>
    <row r="13" spans="1:17" ht="12.75" customHeight="1">
      <c r="A13" s="4" t="str">
        <f>Labels!B64</f>
        <v>Stage 1</v>
      </c>
      <c r="B13" s="37">
        <f>Inputs!B92</f>
        <v>0</v>
      </c>
      <c r="C13" s="37">
        <f>Inputs!C92</f>
        <v>0</v>
      </c>
      <c r="D13" s="37">
        <f>Inputs!D92</f>
        <v>0</v>
      </c>
      <c r="E13" s="38">
        <f>IF(SUM(Units!B44:D44)=0,0,SUM('Cost Flow'!B62:D62)/SUM(Units!B44:D44))</f>
        <v>0</v>
      </c>
      <c r="F13" s="37">
        <f>Inputs!F92</f>
        <v>0</v>
      </c>
      <c r="G13" s="37">
        <f>Inputs!G92</f>
        <v>0</v>
      </c>
      <c r="H13" s="37">
        <f>Inputs!H92</f>
        <v>0</v>
      </c>
      <c r="I13" s="38">
        <f>IF(SUM(Units!F44:H44)=0,0,SUM('Cost Flow'!F62:H62)/SUM(Units!F44:H44))</f>
        <v>0</v>
      </c>
      <c r="J13" s="37">
        <f>Inputs!J92</f>
        <v>0</v>
      </c>
      <c r="K13" s="37">
        <f>Inputs!K92</f>
        <v>0</v>
      </c>
      <c r="L13" s="37">
        <f>Inputs!L92</f>
        <v>0</v>
      </c>
      <c r="M13" s="38">
        <f>IF(SUM(Units!J44:L44)=0,0,SUM('Cost Flow'!J62:L62)/SUM(Units!J44:L44))</f>
        <v>0</v>
      </c>
      <c r="N13" s="37">
        <f>Inputs!N92</f>
        <v>0</v>
      </c>
      <c r="O13" s="37">
        <f>Inputs!O92</f>
        <v>0</v>
      </c>
      <c r="P13" s="37">
        <f>Inputs!P92</f>
        <v>0</v>
      </c>
      <c r="Q13" s="38">
        <f>IF(SUM(Units!N44:P44)=0,0,SUM('Cost Flow'!N62:P62)/SUM(Units!N44:P44))</f>
        <v>0</v>
      </c>
    </row>
    <row r="14" spans="1:17" ht="12.75" customHeight="1">
      <c r="A14" s="7" t="str">
        <f>Labels!B65</f>
        <v>Stage 2</v>
      </c>
      <c r="B14" s="43">
        <f>Inputs!B93</f>
        <v>0</v>
      </c>
      <c r="C14" s="43">
        <f>Inputs!C93</f>
        <v>0</v>
      </c>
      <c r="D14" s="43">
        <f>Inputs!D93</f>
        <v>0</v>
      </c>
      <c r="E14" s="40">
        <f>IF(SUM(Units!B45:D45)=0,0,SUM('Cost Flow'!B66:D66)/SUM(Units!B45:D45))</f>
        <v>0</v>
      </c>
      <c r="F14" s="43">
        <f>Inputs!F93</f>
        <v>0</v>
      </c>
      <c r="G14" s="43">
        <f>Inputs!G93</f>
        <v>0</v>
      </c>
      <c r="H14" s="43">
        <f>Inputs!H93</f>
        <v>0</v>
      </c>
      <c r="I14" s="40">
        <f>IF(SUM(Units!F45:H45)=0,0,SUM('Cost Flow'!F66:H66)/SUM(Units!F45:H45))</f>
        <v>0</v>
      </c>
      <c r="J14" s="43">
        <f>Inputs!J93</f>
        <v>0</v>
      </c>
      <c r="K14" s="43">
        <f>Inputs!K93</f>
        <v>0</v>
      </c>
      <c r="L14" s="43">
        <f>Inputs!L93</f>
        <v>0</v>
      </c>
      <c r="M14" s="40">
        <f>IF(SUM(Units!J45:L45)=0,0,SUM('Cost Flow'!J66:L66)/SUM(Units!J45:L45))</f>
        <v>0</v>
      </c>
      <c r="N14" s="43">
        <f>Inputs!N93</f>
        <v>0</v>
      </c>
      <c r="O14" s="43">
        <f>Inputs!O93</f>
        <v>0</v>
      </c>
      <c r="P14" s="43">
        <f>Inputs!P93</f>
        <v>0</v>
      </c>
      <c r="Q14" s="40">
        <f>IF(SUM(Units!N45:P45)=0,0,SUM('Cost Flow'!N66:P66)/SUM(Units!N45:P45))</f>
        <v>0</v>
      </c>
    </row>
    <row r="15" spans="1:17" ht="12.75" customHeight="1">
      <c r="A15" s="9" t="str">
        <f>Labels!B66</f>
        <v>Stage 3</v>
      </c>
      <c r="B15" s="69">
        <f>Inputs!B94</f>
        <v>0</v>
      </c>
      <c r="C15" s="69">
        <f>Inputs!C94</f>
        <v>0</v>
      </c>
      <c r="D15" s="69">
        <f>Inputs!D94</f>
        <v>0</v>
      </c>
      <c r="E15" s="47">
        <f>IF(SUM(Units!B46:D46)=0,0,SUM('Cost Flow'!B70:D70)/SUM(Units!B46:D46))</f>
        <v>0</v>
      </c>
      <c r="F15" s="69">
        <f>Inputs!F94</f>
        <v>0</v>
      </c>
      <c r="G15" s="69">
        <f>Inputs!G94</f>
        <v>0</v>
      </c>
      <c r="H15" s="69">
        <f>Inputs!H94</f>
        <v>0</v>
      </c>
      <c r="I15" s="47">
        <f>IF(SUM(Units!F46:H46)=0,0,SUM('Cost Flow'!F70:H70)/SUM(Units!F46:H46))</f>
        <v>0</v>
      </c>
      <c r="J15" s="69">
        <f>Inputs!J94</f>
        <v>0</v>
      </c>
      <c r="K15" s="69">
        <f>Inputs!K94</f>
        <v>0</v>
      </c>
      <c r="L15" s="69">
        <f>Inputs!L94</f>
        <v>0</v>
      </c>
      <c r="M15" s="47">
        <f>IF(SUM(Units!J46:L46)=0,0,SUM('Cost Flow'!J70:L70)/SUM(Units!J46:L46))</f>
        <v>0</v>
      </c>
      <c r="N15" s="69">
        <f>Inputs!N94</f>
        <v>0</v>
      </c>
      <c r="O15" s="69">
        <f>Inputs!O94</f>
        <v>0</v>
      </c>
      <c r="P15" s="69">
        <f>Inputs!P94</f>
        <v>0</v>
      </c>
      <c r="Q15" s="47">
        <f>IF(SUM(Units!N46:P46)=0,0,SUM('Cost Flow'!N70:P70)/SUM(Units!N46:P46))</f>
        <v>0</v>
      </c>
    </row>
    <row r="16" spans="1:17" ht="12.75" customHeight="1">
      <c r="A16" s="1" t="str">
        <f>Labels!B23</f>
        <v>Process Cost/Unit</v>
      </c>
    </row>
    <row r="17" spans="1:17" ht="12.75" customHeight="1">
      <c r="A17" s="87" t="str">
        <f>Labels!D64</f>
        <v>Lvl 1</v>
      </c>
      <c r="B17" s="11" t="str">
        <f>ZZZ__FnCalls!F7</f>
        <v>Jan 2011</v>
      </c>
      <c r="C17" s="12" t="str">
        <f>ZZZ__FnCalls!F8</f>
        <v>Feb 2011</v>
      </c>
      <c r="D17" s="12" t="str">
        <f>ZZZ__FnCalls!F9</f>
        <v>Mar 2011</v>
      </c>
      <c r="E17" s="13" t="str">
        <f>ZZZ__FnCalls!G7</f>
        <v>Q1 2011</v>
      </c>
      <c r="F17" s="12" t="str">
        <f>ZZZ__FnCalls!F10</f>
        <v>Apr 2011</v>
      </c>
      <c r="G17" s="12" t="str">
        <f>ZZZ__FnCalls!F11</f>
        <v>May 2011</v>
      </c>
      <c r="H17" s="12" t="str">
        <f>ZZZ__FnCalls!F12</f>
        <v>Jun 2011</v>
      </c>
      <c r="I17" s="13" t="str">
        <f>ZZZ__FnCalls!G10</f>
        <v>Q2 2011</v>
      </c>
      <c r="J17" s="12" t="str">
        <f>ZZZ__FnCalls!F13</f>
        <v>Jul 2011</v>
      </c>
      <c r="K17" s="12" t="str">
        <f>ZZZ__FnCalls!F14</f>
        <v>Aug 2011</v>
      </c>
      <c r="L17" s="12" t="str">
        <f>ZZZ__FnCalls!F15</f>
        <v>Sep 2011</v>
      </c>
      <c r="M17" s="13" t="str">
        <f>ZZZ__FnCalls!G13</f>
        <v>Q3 2011</v>
      </c>
      <c r="N17" s="12" t="str">
        <f>ZZZ__FnCalls!F16</f>
        <v>Oct 2011</v>
      </c>
      <c r="O17" s="12" t="str">
        <f>ZZZ__FnCalls!F17</f>
        <v>Nov 2011</v>
      </c>
      <c r="P17" s="12" t="str">
        <f>ZZZ__FnCalls!F18</f>
        <v>Dec 2011</v>
      </c>
      <c r="Q17" s="13" t="str">
        <f>ZZZ__FnCalls!G16</f>
        <v>Q4 2011</v>
      </c>
    </row>
    <row r="18" spans="1:17" ht="12.75" customHeight="1">
      <c r="A18" s="4" t="str">
        <f>Labels!B64</f>
        <v>Stage 1</v>
      </c>
      <c r="B18" s="37"/>
      <c r="C18" s="37"/>
      <c r="D18" s="37"/>
      <c r="E18" s="38"/>
      <c r="F18" s="37"/>
      <c r="G18" s="37"/>
      <c r="H18" s="37"/>
      <c r="I18" s="38"/>
      <c r="J18" s="37"/>
      <c r="K18" s="37"/>
      <c r="L18" s="37"/>
      <c r="M18" s="38"/>
      <c r="N18" s="37"/>
      <c r="O18" s="37"/>
      <c r="P18" s="37"/>
      <c r="Q18" s="38"/>
    </row>
    <row r="19" spans="1:17" ht="12.75" customHeight="1">
      <c r="A19" s="16" t="str">
        <f>"   "&amp;Labels!B58</f>
        <v xml:space="preserve">   Material</v>
      </c>
      <c r="B19" s="44">
        <f>IF(Inputs!B12=1,Inputs!B62,IF(Inputs!B12=2,0,IF(Inputs!B12=3,0,"error")))</f>
        <v>0</v>
      </c>
      <c r="C19" s="44">
        <f>IF(Inputs!B12=1,Inputs!C62,IF(Inputs!B12=2,0,IF(Inputs!B12=3,0,"error")))</f>
        <v>0</v>
      </c>
      <c r="D19" s="44">
        <f>IF(Inputs!B12=1,Inputs!D62,IF(Inputs!B12=2,0,IF(Inputs!B12=3,0,"error")))</f>
        <v>0</v>
      </c>
      <c r="E19" s="40">
        <f>AVERAGE(B19:D19)</f>
        <v>0</v>
      </c>
      <c r="F19" s="44">
        <f>IF(Inputs!B12=1,Inputs!F62,IF(Inputs!B12=2,0,IF(Inputs!B12=3,0,"error")))</f>
        <v>0</v>
      </c>
      <c r="G19" s="44">
        <f>IF(Inputs!B12=1,Inputs!G62,IF(Inputs!B12=2,0,IF(Inputs!B12=3,0,"error")))</f>
        <v>0</v>
      </c>
      <c r="H19" s="44">
        <f>IF(Inputs!B12=1,Inputs!H62,IF(Inputs!B12=2,0,IF(Inputs!B12=3,0,"error")))</f>
        <v>0</v>
      </c>
      <c r="I19" s="40">
        <f>AVERAGE(F19:H19)</f>
        <v>0</v>
      </c>
      <c r="J19" s="44">
        <f>IF(Inputs!B12=1,Inputs!J62,IF(Inputs!B12=2,0,IF(Inputs!B12=3,0,"error")))</f>
        <v>0</v>
      </c>
      <c r="K19" s="44">
        <f>IF(Inputs!B12=1,Inputs!K62,IF(Inputs!B12=2,0,IF(Inputs!B12=3,0,"error")))</f>
        <v>0</v>
      </c>
      <c r="L19" s="44">
        <f>IF(Inputs!B12=1,Inputs!L62,IF(Inputs!B12=2,0,IF(Inputs!B12=3,0,"error")))</f>
        <v>0</v>
      </c>
      <c r="M19" s="40">
        <f>AVERAGE(J19:L19)</f>
        <v>0</v>
      </c>
      <c r="N19" s="44">
        <f>IF(Inputs!B12=1,Inputs!N62,IF(Inputs!B12=2,0,IF(Inputs!B12=3,0,"error")))</f>
        <v>0</v>
      </c>
      <c r="O19" s="44">
        <f>IF(Inputs!B12=1,Inputs!O62,IF(Inputs!B12=2,0,IF(Inputs!B12=3,0,"error")))</f>
        <v>0</v>
      </c>
      <c r="P19" s="44">
        <f>IF(Inputs!B12=1,Inputs!P62,IF(Inputs!B12=2,0,IF(Inputs!B12=3,0,"error")))</f>
        <v>0</v>
      </c>
      <c r="Q19" s="40">
        <f>AVERAGE(N19:P19)</f>
        <v>0</v>
      </c>
    </row>
    <row r="20" spans="1:17" ht="12.75" customHeight="1">
      <c r="A20" s="16" t="str">
        <f>"   "&amp;Labels!B59</f>
        <v xml:space="preserve">   Labor</v>
      </c>
      <c r="B20" s="44">
        <f>IF(Inputs!B12=1,Inputs!B63,IF(Inputs!B12=2,0,IF(Inputs!B12=3,0,"error")))</f>
        <v>0</v>
      </c>
      <c r="C20" s="44">
        <f>IF(Inputs!B12=1,Inputs!C63,IF(Inputs!B12=2,0,IF(Inputs!B12=3,0,"error")))</f>
        <v>0</v>
      </c>
      <c r="D20" s="44">
        <f>IF(Inputs!B12=1,Inputs!D63,IF(Inputs!B12=2,0,IF(Inputs!B12=3,0,"error")))</f>
        <v>0</v>
      </c>
      <c r="E20" s="40">
        <f>AVERAGE(B20:D20)</f>
        <v>0</v>
      </c>
      <c r="F20" s="44">
        <f>IF(Inputs!B12=1,Inputs!F63,IF(Inputs!B12=2,0,IF(Inputs!B12=3,0,"error")))</f>
        <v>0</v>
      </c>
      <c r="G20" s="44">
        <f>IF(Inputs!B12=1,Inputs!G63,IF(Inputs!B12=2,0,IF(Inputs!B12=3,0,"error")))</f>
        <v>0</v>
      </c>
      <c r="H20" s="44">
        <f>IF(Inputs!B12=1,Inputs!H63,IF(Inputs!B12=2,0,IF(Inputs!B12=3,0,"error")))</f>
        <v>0</v>
      </c>
      <c r="I20" s="40">
        <f>AVERAGE(F20:H20)</f>
        <v>0</v>
      </c>
      <c r="J20" s="44">
        <f>IF(Inputs!B12=1,Inputs!J63,IF(Inputs!B12=2,0,IF(Inputs!B12=3,0,"error")))</f>
        <v>0</v>
      </c>
      <c r="K20" s="44">
        <f>IF(Inputs!B12=1,Inputs!K63,IF(Inputs!B12=2,0,IF(Inputs!B12=3,0,"error")))</f>
        <v>0</v>
      </c>
      <c r="L20" s="44">
        <f>IF(Inputs!B12=1,Inputs!L63,IF(Inputs!B12=2,0,IF(Inputs!B12=3,0,"error")))</f>
        <v>0</v>
      </c>
      <c r="M20" s="40">
        <f>AVERAGE(J20:L20)</f>
        <v>0</v>
      </c>
      <c r="N20" s="44">
        <f>IF(Inputs!B12=1,Inputs!N63,IF(Inputs!B12=2,0,IF(Inputs!B12=3,0,"error")))</f>
        <v>0</v>
      </c>
      <c r="O20" s="44">
        <f>IF(Inputs!B12=1,Inputs!O63,IF(Inputs!B12=2,0,IF(Inputs!B12=3,0,"error")))</f>
        <v>0</v>
      </c>
      <c r="P20" s="44">
        <f>IF(Inputs!B12=1,Inputs!P63,IF(Inputs!B12=2,0,IF(Inputs!B12=3,0,"error")))</f>
        <v>0</v>
      </c>
      <c r="Q20" s="40">
        <f>AVERAGE(N20:P20)</f>
        <v>0</v>
      </c>
    </row>
    <row r="21" spans="1:17" ht="12.75" customHeight="1">
      <c r="A21" s="16" t="str">
        <f>"   "&amp;Labels!B60</f>
        <v xml:space="preserve">   Fixed Exp</v>
      </c>
      <c r="B21" s="44">
        <f>IF(Inputs!B12=1,Inputs!B64,IF(Inputs!B12=2,0,IF(Inputs!B12=3,0,"error")))</f>
        <v>0</v>
      </c>
      <c r="C21" s="44">
        <f>IF(Inputs!B12=1,Inputs!C64,IF(Inputs!B12=2,0,IF(Inputs!B12=3,0,"error")))</f>
        <v>0</v>
      </c>
      <c r="D21" s="44">
        <f>IF(Inputs!B12=1,Inputs!D64,IF(Inputs!B12=2,0,IF(Inputs!B12=3,0,"error")))</f>
        <v>0</v>
      </c>
      <c r="E21" s="40">
        <f>AVERAGE(B21:D21)</f>
        <v>0</v>
      </c>
      <c r="F21" s="44">
        <f>IF(Inputs!B12=1,Inputs!F64,IF(Inputs!B12=2,0,IF(Inputs!B12=3,0,"error")))</f>
        <v>0</v>
      </c>
      <c r="G21" s="44">
        <f>IF(Inputs!B12=1,Inputs!G64,IF(Inputs!B12=2,0,IF(Inputs!B12=3,0,"error")))</f>
        <v>0</v>
      </c>
      <c r="H21" s="44">
        <f>IF(Inputs!B12=1,Inputs!H64,IF(Inputs!B12=2,0,IF(Inputs!B12=3,0,"error")))</f>
        <v>0</v>
      </c>
      <c r="I21" s="40">
        <f>AVERAGE(F21:H21)</f>
        <v>0</v>
      </c>
      <c r="J21" s="44">
        <f>IF(Inputs!B12=1,Inputs!J64,IF(Inputs!B12=2,0,IF(Inputs!B12=3,0,"error")))</f>
        <v>0</v>
      </c>
      <c r="K21" s="44">
        <f>IF(Inputs!B12=1,Inputs!K64,IF(Inputs!B12=2,0,IF(Inputs!B12=3,0,"error")))</f>
        <v>0</v>
      </c>
      <c r="L21" s="44">
        <f>IF(Inputs!B12=1,Inputs!L64,IF(Inputs!B12=2,0,IF(Inputs!B12=3,0,"error")))</f>
        <v>0</v>
      </c>
      <c r="M21" s="40">
        <f>AVERAGE(J21:L21)</f>
        <v>0</v>
      </c>
      <c r="N21" s="44">
        <f>IF(Inputs!B12=1,Inputs!N64,IF(Inputs!B12=2,0,IF(Inputs!B12=3,0,"error")))</f>
        <v>0</v>
      </c>
      <c r="O21" s="44">
        <f>IF(Inputs!B12=1,Inputs!O64,IF(Inputs!B12=2,0,IF(Inputs!B12=3,0,"error")))</f>
        <v>0</v>
      </c>
      <c r="P21" s="44">
        <f>IF(Inputs!B12=1,Inputs!P64,IF(Inputs!B12=2,0,IF(Inputs!B12=3,0,"error")))</f>
        <v>0</v>
      </c>
      <c r="Q21" s="40">
        <f>AVERAGE(N21:P21)</f>
        <v>0</v>
      </c>
    </row>
    <row r="22" spans="1:17" ht="12.75" customHeight="1">
      <c r="A22" s="16" t="str">
        <f>"   "&amp;Labels!B61</f>
        <v xml:space="preserve">   OH</v>
      </c>
      <c r="B22" s="44">
        <f>IF(Inputs!B12=1,Inputs!B65,IF(Inputs!B12=2,0,IF(Inputs!B12=3,0,"error")))</f>
        <v>0</v>
      </c>
      <c r="C22" s="44">
        <f>IF(Inputs!B12=1,Inputs!C65,IF(Inputs!B12=2,0,IF(Inputs!B12=3,0,"error")))</f>
        <v>0</v>
      </c>
      <c r="D22" s="44">
        <f>IF(Inputs!B12=1,Inputs!D65,IF(Inputs!B12=2,0,IF(Inputs!B12=3,0,"error")))</f>
        <v>0</v>
      </c>
      <c r="E22" s="40">
        <f>AVERAGE(B22:D22)</f>
        <v>0</v>
      </c>
      <c r="F22" s="44">
        <f>IF(Inputs!B12=1,Inputs!F65,IF(Inputs!B12=2,0,IF(Inputs!B12=3,0,"error")))</f>
        <v>0</v>
      </c>
      <c r="G22" s="44">
        <f>IF(Inputs!B12=1,Inputs!G65,IF(Inputs!B12=2,0,IF(Inputs!B12=3,0,"error")))</f>
        <v>0</v>
      </c>
      <c r="H22" s="44">
        <f>IF(Inputs!B12=1,Inputs!H65,IF(Inputs!B12=2,0,IF(Inputs!B12=3,0,"error")))</f>
        <v>0</v>
      </c>
      <c r="I22" s="40">
        <f>AVERAGE(F22:H22)</f>
        <v>0</v>
      </c>
      <c r="J22" s="44">
        <f>IF(Inputs!B12=1,Inputs!J65,IF(Inputs!B12=2,0,IF(Inputs!B12=3,0,"error")))</f>
        <v>0</v>
      </c>
      <c r="K22" s="44">
        <f>IF(Inputs!B12=1,Inputs!K65,IF(Inputs!B12=2,0,IF(Inputs!B12=3,0,"error")))</f>
        <v>0</v>
      </c>
      <c r="L22" s="44">
        <f>IF(Inputs!B12=1,Inputs!L65,IF(Inputs!B12=2,0,IF(Inputs!B12=3,0,"error")))</f>
        <v>0</v>
      </c>
      <c r="M22" s="40">
        <f>AVERAGE(J22:L22)</f>
        <v>0</v>
      </c>
      <c r="N22" s="44">
        <f>IF(Inputs!B12=1,Inputs!N65,IF(Inputs!B12=2,0,IF(Inputs!B12=3,0,"error")))</f>
        <v>0</v>
      </c>
      <c r="O22" s="44">
        <f>IF(Inputs!B12=1,Inputs!O65,IF(Inputs!B12=2,0,IF(Inputs!B12=3,0,"error")))</f>
        <v>0</v>
      </c>
      <c r="P22" s="44">
        <f>IF(Inputs!B12=1,Inputs!P65,IF(Inputs!B12=2,0,IF(Inputs!B12=3,0,"error")))</f>
        <v>0</v>
      </c>
      <c r="Q22" s="40">
        <f>AVERAGE(N22:P22)</f>
        <v>0</v>
      </c>
    </row>
    <row r="23" spans="1:17" ht="12.75" customHeight="1">
      <c r="A23" s="7" t="str">
        <f>"   "&amp;Labels!C57</f>
        <v xml:space="preserve">   Total</v>
      </c>
      <c r="B23" s="43">
        <f>SUM(B19:B22)</f>
        <v>0</v>
      </c>
      <c r="C23" s="43">
        <f>SUM(C19:C22)</f>
        <v>0</v>
      </c>
      <c r="D23" s="43">
        <f>SUM(D19:D22)</f>
        <v>0</v>
      </c>
      <c r="E23" s="40">
        <f>AVERAGE(B23:D23)</f>
        <v>0</v>
      </c>
      <c r="F23" s="43">
        <f>SUM(F19:F22)</f>
        <v>0</v>
      </c>
      <c r="G23" s="43">
        <f>SUM(G19:G22)</f>
        <v>0</v>
      </c>
      <c r="H23" s="43">
        <f>SUM(H19:H22)</f>
        <v>0</v>
      </c>
      <c r="I23" s="40">
        <f>AVERAGE(F23:H23)</f>
        <v>0</v>
      </c>
      <c r="J23" s="43">
        <f>SUM(J19:J22)</f>
        <v>0</v>
      </c>
      <c r="K23" s="43">
        <f>SUM(K19:K22)</f>
        <v>0</v>
      </c>
      <c r="L23" s="43">
        <f>SUM(L19:L22)</f>
        <v>0</v>
      </c>
      <c r="M23" s="40">
        <f>AVERAGE(J23:L23)</f>
        <v>0</v>
      </c>
      <c r="N23" s="43">
        <f>SUM(N19:N22)</f>
        <v>0</v>
      </c>
      <c r="O23" s="43">
        <f>SUM(O19:O22)</f>
        <v>0</v>
      </c>
      <c r="P23" s="43">
        <f>SUM(P19:P22)</f>
        <v>0</v>
      </c>
      <c r="Q23" s="40">
        <f>AVERAGE(N23:P23)</f>
        <v>0</v>
      </c>
    </row>
    <row r="24" spans="1:17" ht="12.75" customHeight="1">
      <c r="A24" s="7" t="str">
        <f>Labels!B65</f>
        <v>Stage 2</v>
      </c>
      <c r="B24" s="43"/>
      <c r="C24" s="43"/>
      <c r="D24" s="43"/>
      <c r="E24" s="40"/>
      <c r="F24" s="43"/>
      <c r="G24" s="43"/>
      <c r="H24" s="43"/>
      <c r="I24" s="40"/>
      <c r="J24" s="43"/>
      <c r="K24" s="43"/>
      <c r="L24" s="43"/>
      <c r="M24" s="40"/>
      <c r="N24" s="43"/>
      <c r="O24" s="43"/>
      <c r="P24" s="43"/>
      <c r="Q24" s="40"/>
    </row>
    <row r="25" spans="1:17" ht="12.75" customHeight="1">
      <c r="A25" s="16" t="str">
        <f>"   "&amp;Labels!B58</f>
        <v xml:space="preserve">   Material</v>
      </c>
      <c r="B25" s="44">
        <f>IF(Inputs!B12=1,Inputs!B68,IF(Inputs!B12=2,0,IF(Inputs!B12=3,0,"error")))</f>
        <v>0</v>
      </c>
      <c r="C25" s="44">
        <f>IF(Inputs!B12=1,Inputs!C68,IF(Inputs!B12=2,0,IF(Inputs!B12=3,0,"error")))</f>
        <v>0</v>
      </c>
      <c r="D25" s="44">
        <f>IF(Inputs!B12=1,Inputs!D68,IF(Inputs!B12=2,0,IF(Inputs!B12=3,0,"error")))</f>
        <v>0</v>
      </c>
      <c r="E25" s="40">
        <f>AVERAGE(B25:D25)</f>
        <v>0</v>
      </c>
      <c r="F25" s="44">
        <f>IF(Inputs!B12=1,Inputs!F68,IF(Inputs!B12=2,0,IF(Inputs!B12=3,0,"error")))</f>
        <v>0</v>
      </c>
      <c r="G25" s="44">
        <f>IF(Inputs!B12=1,Inputs!G68,IF(Inputs!B12=2,0,IF(Inputs!B12=3,0,"error")))</f>
        <v>0</v>
      </c>
      <c r="H25" s="44">
        <f>IF(Inputs!B12=1,Inputs!H68,IF(Inputs!B12=2,0,IF(Inputs!B12=3,0,"error")))</f>
        <v>0</v>
      </c>
      <c r="I25" s="40">
        <f>AVERAGE(F25:H25)</f>
        <v>0</v>
      </c>
      <c r="J25" s="44">
        <f>IF(Inputs!B12=1,Inputs!J68,IF(Inputs!B12=2,0,IF(Inputs!B12=3,0,"error")))</f>
        <v>0</v>
      </c>
      <c r="K25" s="44">
        <f>IF(Inputs!B12=1,Inputs!K68,IF(Inputs!B12=2,0,IF(Inputs!B12=3,0,"error")))</f>
        <v>0</v>
      </c>
      <c r="L25" s="44">
        <f>IF(Inputs!B12=1,Inputs!L68,IF(Inputs!B12=2,0,IF(Inputs!B12=3,0,"error")))</f>
        <v>0</v>
      </c>
      <c r="M25" s="40">
        <f>AVERAGE(J25:L25)</f>
        <v>0</v>
      </c>
      <c r="N25" s="44">
        <f>IF(Inputs!B12=1,Inputs!N68,IF(Inputs!B12=2,0,IF(Inputs!B12=3,0,"error")))</f>
        <v>0</v>
      </c>
      <c r="O25" s="44">
        <f>IF(Inputs!B12=1,Inputs!O68,IF(Inputs!B12=2,0,IF(Inputs!B12=3,0,"error")))</f>
        <v>0</v>
      </c>
      <c r="P25" s="44">
        <f>IF(Inputs!B12=1,Inputs!P68,IF(Inputs!B12=2,0,IF(Inputs!B12=3,0,"error")))</f>
        <v>0</v>
      </c>
      <c r="Q25" s="40">
        <f>AVERAGE(N25:P25)</f>
        <v>0</v>
      </c>
    </row>
    <row r="26" spans="1:17" ht="12.75" customHeight="1">
      <c r="A26" s="16" t="str">
        <f>"   "&amp;Labels!B59</f>
        <v xml:space="preserve">   Labor</v>
      </c>
      <c r="B26" s="44">
        <f>IF(Inputs!B12=1,Inputs!B69,IF(Inputs!B12=2,0,IF(Inputs!B12=3,0,"error")))</f>
        <v>0</v>
      </c>
      <c r="C26" s="44">
        <f>IF(Inputs!B12=1,Inputs!C69,IF(Inputs!B12=2,0,IF(Inputs!B12=3,0,"error")))</f>
        <v>0</v>
      </c>
      <c r="D26" s="44">
        <f>IF(Inputs!B12=1,Inputs!D69,IF(Inputs!B12=2,0,IF(Inputs!B12=3,0,"error")))</f>
        <v>0</v>
      </c>
      <c r="E26" s="40">
        <f>AVERAGE(B26:D26)</f>
        <v>0</v>
      </c>
      <c r="F26" s="44">
        <f>IF(Inputs!B12=1,Inputs!F69,IF(Inputs!B12=2,0,IF(Inputs!B12=3,0,"error")))</f>
        <v>0</v>
      </c>
      <c r="G26" s="44">
        <f>IF(Inputs!B12=1,Inputs!G69,IF(Inputs!B12=2,0,IF(Inputs!B12=3,0,"error")))</f>
        <v>0</v>
      </c>
      <c r="H26" s="44">
        <f>IF(Inputs!B12=1,Inputs!H69,IF(Inputs!B12=2,0,IF(Inputs!B12=3,0,"error")))</f>
        <v>0</v>
      </c>
      <c r="I26" s="40">
        <f>AVERAGE(F26:H26)</f>
        <v>0</v>
      </c>
      <c r="J26" s="44">
        <f>IF(Inputs!B12=1,Inputs!J69,IF(Inputs!B12=2,0,IF(Inputs!B12=3,0,"error")))</f>
        <v>0</v>
      </c>
      <c r="K26" s="44">
        <f>IF(Inputs!B12=1,Inputs!K69,IF(Inputs!B12=2,0,IF(Inputs!B12=3,0,"error")))</f>
        <v>0</v>
      </c>
      <c r="L26" s="44">
        <f>IF(Inputs!B12=1,Inputs!L69,IF(Inputs!B12=2,0,IF(Inputs!B12=3,0,"error")))</f>
        <v>0</v>
      </c>
      <c r="M26" s="40">
        <f>AVERAGE(J26:L26)</f>
        <v>0</v>
      </c>
      <c r="N26" s="44">
        <f>IF(Inputs!B12=1,Inputs!N69,IF(Inputs!B12=2,0,IF(Inputs!B12=3,0,"error")))</f>
        <v>0</v>
      </c>
      <c r="O26" s="44">
        <f>IF(Inputs!B12=1,Inputs!O69,IF(Inputs!B12=2,0,IF(Inputs!B12=3,0,"error")))</f>
        <v>0</v>
      </c>
      <c r="P26" s="44">
        <f>IF(Inputs!B12=1,Inputs!P69,IF(Inputs!B12=2,0,IF(Inputs!B12=3,0,"error")))</f>
        <v>0</v>
      </c>
      <c r="Q26" s="40">
        <f>AVERAGE(N26:P26)</f>
        <v>0</v>
      </c>
    </row>
    <row r="27" spans="1:17" ht="12.75" customHeight="1">
      <c r="A27" s="16" t="str">
        <f>"   "&amp;Labels!B60</f>
        <v xml:space="preserve">   Fixed Exp</v>
      </c>
      <c r="B27" s="44">
        <f>IF(Inputs!B12=1,Inputs!B70,IF(Inputs!B12=2,0,IF(Inputs!B12=3,0,"error")))</f>
        <v>0</v>
      </c>
      <c r="C27" s="44">
        <f>IF(Inputs!B12=1,Inputs!C70,IF(Inputs!B12=2,0,IF(Inputs!B12=3,0,"error")))</f>
        <v>0</v>
      </c>
      <c r="D27" s="44">
        <f>IF(Inputs!B12=1,Inputs!D70,IF(Inputs!B12=2,0,IF(Inputs!B12=3,0,"error")))</f>
        <v>0</v>
      </c>
      <c r="E27" s="40">
        <f>AVERAGE(B27:D27)</f>
        <v>0</v>
      </c>
      <c r="F27" s="44">
        <f>IF(Inputs!B12=1,Inputs!F70,IF(Inputs!B12=2,0,IF(Inputs!B12=3,0,"error")))</f>
        <v>0</v>
      </c>
      <c r="G27" s="44">
        <f>IF(Inputs!B12=1,Inputs!G70,IF(Inputs!B12=2,0,IF(Inputs!B12=3,0,"error")))</f>
        <v>0</v>
      </c>
      <c r="H27" s="44">
        <f>IF(Inputs!B12=1,Inputs!H70,IF(Inputs!B12=2,0,IF(Inputs!B12=3,0,"error")))</f>
        <v>0</v>
      </c>
      <c r="I27" s="40">
        <f>AVERAGE(F27:H27)</f>
        <v>0</v>
      </c>
      <c r="J27" s="44">
        <f>IF(Inputs!B12=1,Inputs!J70,IF(Inputs!B12=2,0,IF(Inputs!B12=3,0,"error")))</f>
        <v>0</v>
      </c>
      <c r="K27" s="44">
        <f>IF(Inputs!B12=1,Inputs!K70,IF(Inputs!B12=2,0,IF(Inputs!B12=3,0,"error")))</f>
        <v>0</v>
      </c>
      <c r="L27" s="44">
        <f>IF(Inputs!B12=1,Inputs!L70,IF(Inputs!B12=2,0,IF(Inputs!B12=3,0,"error")))</f>
        <v>0</v>
      </c>
      <c r="M27" s="40">
        <f>AVERAGE(J27:L27)</f>
        <v>0</v>
      </c>
      <c r="N27" s="44">
        <f>IF(Inputs!B12=1,Inputs!N70,IF(Inputs!B12=2,0,IF(Inputs!B12=3,0,"error")))</f>
        <v>0</v>
      </c>
      <c r="O27" s="44">
        <f>IF(Inputs!B12=1,Inputs!O70,IF(Inputs!B12=2,0,IF(Inputs!B12=3,0,"error")))</f>
        <v>0</v>
      </c>
      <c r="P27" s="44">
        <f>IF(Inputs!B12=1,Inputs!P70,IF(Inputs!B12=2,0,IF(Inputs!B12=3,0,"error")))</f>
        <v>0</v>
      </c>
      <c r="Q27" s="40">
        <f>AVERAGE(N27:P27)</f>
        <v>0</v>
      </c>
    </row>
    <row r="28" spans="1:17" ht="12.75" customHeight="1">
      <c r="A28" s="16" t="str">
        <f>"   "&amp;Labels!B61</f>
        <v xml:space="preserve">   OH</v>
      </c>
      <c r="B28" s="44">
        <f>IF(Inputs!B12=1,Inputs!B71,IF(Inputs!B12=2,0,IF(Inputs!B12=3,0,"error")))</f>
        <v>0</v>
      </c>
      <c r="C28" s="44">
        <f>IF(Inputs!B12=1,Inputs!C71,IF(Inputs!B12=2,0,IF(Inputs!B12=3,0,"error")))</f>
        <v>0</v>
      </c>
      <c r="D28" s="44">
        <f>IF(Inputs!B12=1,Inputs!D71,IF(Inputs!B12=2,0,IF(Inputs!B12=3,0,"error")))</f>
        <v>0</v>
      </c>
      <c r="E28" s="40">
        <f>AVERAGE(B28:D28)</f>
        <v>0</v>
      </c>
      <c r="F28" s="44">
        <f>IF(Inputs!B12=1,Inputs!F71,IF(Inputs!B12=2,0,IF(Inputs!B12=3,0,"error")))</f>
        <v>0</v>
      </c>
      <c r="G28" s="44">
        <f>IF(Inputs!B12=1,Inputs!G71,IF(Inputs!B12=2,0,IF(Inputs!B12=3,0,"error")))</f>
        <v>0</v>
      </c>
      <c r="H28" s="44">
        <f>IF(Inputs!B12=1,Inputs!H71,IF(Inputs!B12=2,0,IF(Inputs!B12=3,0,"error")))</f>
        <v>0</v>
      </c>
      <c r="I28" s="40">
        <f>AVERAGE(F28:H28)</f>
        <v>0</v>
      </c>
      <c r="J28" s="44">
        <f>IF(Inputs!B12=1,Inputs!J71,IF(Inputs!B12=2,0,IF(Inputs!B12=3,0,"error")))</f>
        <v>0</v>
      </c>
      <c r="K28" s="44">
        <f>IF(Inputs!B12=1,Inputs!K71,IF(Inputs!B12=2,0,IF(Inputs!B12=3,0,"error")))</f>
        <v>0</v>
      </c>
      <c r="L28" s="44">
        <f>IF(Inputs!B12=1,Inputs!L71,IF(Inputs!B12=2,0,IF(Inputs!B12=3,0,"error")))</f>
        <v>0</v>
      </c>
      <c r="M28" s="40">
        <f>AVERAGE(J28:L28)</f>
        <v>0</v>
      </c>
      <c r="N28" s="44">
        <f>IF(Inputs!B12=1,Inputs!N71,IF(Inputs!B12=2,0,IF(Inputs!B12=3,0,"error")))</f>
        <v>0</v>
      </c>
      <c r="O28" s="44">
        <f>IF(Inputs!B12=1,Inputs!O71,IF(Inputs!B12=2,0,IF(Inputs!B12=3,0,"error")))</f>
        <v>0</v>
      </c>
      <c r="P28" s="44">
        <f>IF(Inputs!B12=1,Inputs!P71,IF(Inputs!B12=2,0,IF(Inputs!B12=3,0,"error")))</f>
        <v>0</v>
      </c>
      <c r="Q28" s="40">
        <f>AVERAGE(N28:P28)</f>
        <v>0</v>
      </c>
    </row>
    <row r="29" spans="1:17" ht="12.75" customHeight="1">
      <c r="A29" s="7" t="str">
        <f>"   "&amp;Labels!C57</f>
        <v xml:space="preserve">   Total</v>
      </c>
      <c r="B29" s="43">
        <f>SUM(B25:B28)</f>
        <v>0</v>
      </c>
      <c r="C29" s="43">
        <f>SUM(C25:C28)</f>
        <v>0</v>
      </c>
      <c r="D29" s="43">
        <f>SUM(D25:D28)</f>
        <v>0</v>
      </c>
      <c r="E29" s="40">
        <f>AVERAGE(B29:D29)</f>
        <v>0</v>
      </c>
      <c r="F29" s="43">
        <f>SUM(F25:F28)</f>
        <v>0</v>
      </c>
      <c r="G29" s="43">
        <f>SUM(G25:G28)</f>
        <v>0</v>
      </c>
      <c r="H29" s="43">
        <f>SUM(H25:H28)</f>
        <v>0</v>
      </c>
      <c r="I29" s="40">
        <f>AVERAGE(F29:H29)</f>
        <v>0</v>
      </c>
      <c r="J29" s="43">
        <f>SUM(J25:J28)</f>
        <v>0</v>
      </c>
      <c r="K29" s="43">
        <f>SUM(K25:K28)</f>
        <v>0</v>
      </c>
      <c r="L29" s="43">
        <f>SUM(L25:L28)</f>
        <v>0</v>
      </c>
      <c r="M29" s="40">
        <f>AVERAGE(J29:L29)</f>
        <v>0</v>
      </c>
      <c r="N29" s="43">
        <f>SUM(N25:N28)</f>
        <v>0</v>
      </c>
      <c r="O29" s="43">
        <f>SUM(O25:O28)</f>
        <v>0</v>
      </c>
      <c r="P29" s="43">
        <f>SUM(P25:P28)</f>
        <v>0</v>
      </c>
      <c r="Q29" s="40">
        <f>AVERAGE(N29:P29)</f>
        <v>0</v>
      </c>
    </row>
    <row r="30" spans="1:17" ht="12.75" customHeight="1">
      <c r="A30" s="7" t="str">
        <f>Labels!B66</f>
        <v>Stage 3</v>
      </c>
      <c r="B30" s="43"/>
      <c r="C30" s="43"/>
      <c r="D30" s="43"/>
      <c r="E30" s="40"/>
      <c r="F30" s="43"/>
      <c r="G30" s="43"/>
      <c r="H30" s="43"/>
      <c r="I30" s="40"/>
      <c r="J30" s="43"/>
      <c r="K30" s="43"/>
      <c r="L30" s="43"/>
      <c r="M30" s="40"/>
      <c r="N30" s="43"/>
      <c r="O30" s="43"/>
      <c r="P30" s="43"/>
      <c r="Q30" s="40"/>
    </row>
    <row r="31" spans="1:17" ht="12.75" customHeight="1">
      <c r="A31" s="16" t="str">
        <f>"   "&amp;Labels!B58</f>
        <v xml:space="preserve">   Material</v>
      </c>
      <c r="B31" s="44">
        <f>IF(Inputs!B12=1,Inputs!B74,IF(Inputs!B12=2,0,IF(Inputs!B12=3,0,"error")))</f>
        <v>0</v>
      </c>
      <c r="C31" s="44">
        <f>IF(Inputs!B12=1,Inputs!C74,IF(Inputs!B12=2,0,IF(Inputs!B12=3,0,"error")))</f>
        <v>0</v>
      </c>
      <c r="D31" s="44">
        <f>IF(Inputs!B12=1,Inputs!D74,IF(Inputs!B12=2,0,IF(Inputs!B12=3,0,"error")))</f>
        <v>0</v>
      </c>
      <c r="E31" s="40">
        <f t="shared" ref="E31:E40" si="0">AVERAGE(B31:D31)</f>
        <v>0</v>
      </c>
      <c r="F31" s="44">
        <f>IF(Inputs!B12=1,Inputs!F74,IF(Inputs!B12=2,0,IF(Inputs!B12=3,0,"error")))</f>
        <v>0</v>
      </c>
      <c r="G31" s="44">
        <f>IF(Inputs!B12=1,Inputs!G74,IF(Inputs!B12=2,0,IF(Inputs!B12=3,0,"error")))</f>
        <v>0</v>
      </c>
      <c r="H31" s="44">
        <f>IF(Inputs!B12=1,Inputs!H74,IF(Inputs!B12=2,0,IF(Inputs!B12=3,0,"error")))</f>
        <v>0</v>
      </c>
      <c r="I31" s="40">
        <f t="shared" ref="I31:I40" si="1">AVERAGE(F31:H31)</f>
        <v>0</v>
      </c>
      <c r="J31" s="44">
        <f>IF(Inputs!B12=1,Inputs!J74,IF(Inputs!B12=2,0,IF(Inputs!B12=3,0,"error")))</f>
        <v>0</v>
      </c>
      <c r="K31" s="44">
        <f>IF(Inputs!B12=1,Inputs!K74,IF(Inputs!B12=2,0,IF(Inputs!B12=3,0,"error")))</f>
        <v>0</v>
      </c>
      <c r="L31" s="44">
        <f>IF(Inputs!B12=1,Inputs!L74,IF(Inputs!B12=2,0,IF(Inputs!B12=3,0,"error")))</f>
        <v>0</v>
      </c>
      <c r="M31" s="40">
        <f t="shared" ref="M31:M40" si="2">AVERAGE(J31:L31)</f>
        <v>0</v>
      </c>
      <c r="N31" s="44">
        <f>IF(Inputs!B12=1,Inputs!N74,IF(Inputs!B12=2,0,IF(Inputs!B12=3,0,"error")))</f>
        <v>0</v>
      </c>
      <c r="O31" s="44">
        <f>IF(Inputs!B12=1,Inputs!O74,IF(Inputs!B12=2,0,IF(Inputs!B12=3,0,"error")))</f>
        <v>0</v>
      </c>
      <c r="P31" s="44">
        <f>IF(Inputs!B12=1,Inputs!P74,IF(Inputs!B12=2,0,IF(Inputs!B12=3,0,"error")))</f>
        <v>0</v>
      </c>
      <c r="Q31" s="40">
        <f t="shared" ref="Q31:Q40" si="3">AVERAGE(N31:P31)</f>
        <v>0</v>
      </c>
    </row>
    <row r="32" spans="1:17" ht="12.75" customHeight="1">
      <c r="A32" s="16" t="str">
        <f>"   "&amp;Labels!B59</f>
        <v xml:space="preserve">   Labor</v>
      </c>
      <c r="B32" s="44">
        <f>IF(Inputs!B12=1,Inputs!B75,IF(Inputs!B12=2,0,IF(Inputs!B12=3,0,"error")))</f>
        <v>0</v>
      </c>
      <c r="C32" s="44">
        <f>IF(Inputs!B12=1,Inputs!C75,IF(Inputs!B12=2,0,IF(Inputs!B12=3,0,"error")))</f>
        <v>0</v>
      </c>
      <c r="D32" s="44">
        <f>IF(Inputs!B12=1,Inputs!D75,IF(Inputs!B12=2,0,IF(Inputs!B12=3,0,"error")))</f>
        <v>0</v>
      </c>
      <c r="E32" s="40">
        <f t="shared" si="0"/>
        <v>0</v>
      </c>
      <c r="F32" s="44">
        <f>IF(Inputs!B12=1,Inputs!F75,IF(Inputs!B12=2,0,IF(Inputs!B12=3,0,"error")))</f>
        <v>0</v>
      </c>
      <c r="G32" s="44">
        <f>IF(Inputs!B12=1,Inputs!G75,IF(Inputs!B12=2,0,IF(Inputs!B12=3,0,"error")))</f>
        <v>0</v>
      </c>
      <c r="H32" s="44">
        <f>IF(Inputs!B12=1,Inputs!H75,IF(Inputs!B12=2,0,IF(Inputs!B12=3,0,"error")))</f>
        <v>0</v>
      </c>
      <c r="I32" s="40">
        <f t="shared" si="1"/>
        <v>0</v>
      </c>
      <c r="J32" s="44">
        <f>IF(Inputs!B12=1,Inputs!J75,IF(Inputs!B12=2,0,IF(Inputs!B12=3,0,"error")))</f>
        <v>0</v>
      </c>
      <c r="K32" s="44">
        <f>IF(Inputs!B12=1,Inputs!K75,IF(Inputs!B12=2,0,IF(Inputs!B12=3,0,"error")))</f>
        <v>0</v>
      </c>
      <c r="L32" s="44">
        <f>IF(Inputs!B12=1,Inputs!L75,IF(Inputs!B12=2,0,IF(Inputs!B12=3,0,"error")))</f>
        <v>0</v>
      </c>
      <c r="M32" s="40">
        <f t="shared" si="2"/>
        <v>0</v>
      </c>
      <c r="N32" s="44">
        <f>IF(Inputs!B12=1,Inputs!N75,IF(Inputs!B12=2,0,IF(Inputs!B12=3,0,"error")))</f>
        <v>0</v>
      </c>
      <c r="O32" s="44">
        <f>IF(Inputs!B12=1,Inputs!O75,IF(Inputs!B12=2,0,IF(Inputs!B12=3,0,"error")))</f>
        <v>0</v>
      </c>
      <c r="P32" s="44">
        <f>IF(Inputs!B12=1,Inputs!P75,IF(Inputs!B12=2,0,IF(Inputs!B12=3,0,"error")))</f>
        <v>0</v>
      </c>
      <c r="Q32" s="40">
        <f t="shared" si="3"/>
        <v>0</v>
      </c>
    </row>
    <row r="33" spans="1:17" ht="12.75" customHeight="1">
      <c r="A33" s="16" t="str">
        <f>"   "&amp;Labels!B60</f>
        <v xml:space="preserve">   Fixed Exp</v>
      </c>
      <c r="B33" s="44">
        <f>IF(Inputs!B12=1,Inputs!B76,IF(Inputs!B12=2,0,IF(Inputs!B12=3,0,"error")))</f>
        <v>0</v>
      </c>
      <c r="C33" s="44">
        <f>IF(Inputs!B12=1,Inputs!C76,IF(Inputs!B12=2,0,IF(Inputs!B12=3,0,"error")))</f>
        <v>0</v>
      </c>
      <c r="D33" s="44">
        <f>IF(Inputs!B12=1,Inputs!D76,IF(Inputs!B12=2,0,IF(Inputs!B12=3,0,"error")))</f>
        <v>0</v>
      </c>
      <c r="E33" s="40">
        <f t="shared" si="0"/>
        <v>0</v>
      </c>
      <c r="F33" s="44">
        <f>IF(Inputs!B12=1,Inputs!F76,IF(Inputs!B12=2,0,IF(Inputs!B12=3,0,"error")))</f>
        <v>0</v>
      </c>
      <c r="G33" s="44">
        <f>IF(Inputs!B12=1,Inputs!G76,IF(Inputs!B12=2,0,IF(Inputs!B12=3,0,"error")))</f>
        <v>0</v>
      </c>
      <c r="H33" s="44">
        <f>IF(Inputs!B12=1,Inputs!H76,IF(Inputs!B12=2,0,IF(Inputs!B12=3,0,"error")))</f>
        <v>0</v>
      </c>
      <c r="I33" s="40">
        <f t="shared" si="1"/>
        <v>0</v>
      </c>
      <c r="J33" s="44">
        <f>IF(Inputs!B12=1,Inputs!J76,IF(Inputs!B12=2,0,IF(Inputs!B12=3,0,"error")))</f>
        <v>0</v>
      </c>
      <c r="K33" s="44">
        <f>IF(Inputs!B12=1,Inputs!K76,IF(Inputs!B12=2,0,IF(Inputs!B12=3,0,"error")))</f>
        <v>0</v>
      </c>
      <c r="L33" s="44">
        <f>IF(Inputs!B12=1,Inputs!L76,IF(Inputs!B12=2,0,IF(Inputs!B12=3,0,"error")))</f>
        <v>0</v>
      </c>
      <c r="M33" s="40">
        <f t="shared" si="2"/>
        <v>0</v>
      </c>
      <c r="N33" s="44">
        <f>IF(Inputs!B12=1,Inputs!N76,IF(Inputs!B12=2,0,IF(Inputs!B12=3,0,"error")))</f>
        <v>0</v>
      </c>
      <c r="O33" s="44">
        <f>IF(Inputs!B12=1,Inputs!O76,IF(Inputs!B12=2,0,IF(Inputs!B12=3,0,"error")))</f>
        <v>0</v>
      </c>
      <c r="P33" s="44">
        <f>IF(Inputs!B12=1,Inputs!P76,IF(Inputs!B12=2,0,IF(Inputs!B12=3,0,"error")))</f>
        <v>0</v>
      </c>
      <c r="Q33" s="40">
        <f t="shared" si="3"/>
        <v>0</v>
      </c>
    </row>
    <row r="34" spans="1:17" ht="12.75" customHeight="1">
      <c r="A34" s="16" t="str">
        <f>"   "&amp;Labels!B61</f>
        <v xml:space="preserve">   OH</v>
      </c>
      <c r="B34" s="44">
        <f>IF(Inputs!B12=1,Inputs!B77,IF(Inputs!B12=2,0,IF(Inputs!B12=3,0,"error")))</f>
        <v>0</v>
      </c>
      <c r="C34" s="44">
        <f>IF(Inputs!B12=1,Inputs!C77,IF(Inputs!B12=2,0,IF(Inputs!B12=3,0,"error")))</f>
        <v>0</v>
      </c>
      <c r="D34" s="44">
        <f>IF(Inputs!B12=1,Inputs!D77,IF(Inputs!B12=2,0,IF(Inputs!B12=3,0,"error")))</f>
        <v>0</v>
      </c>
      <c r="E34" s="40">
        <f t="shared" si="0"/>
        <v>0</v>
      </c>
      <c r="F34" s="44">
        <f>IF(Inputs!B12=1,Inputs!F77,IF(Inputs!B12=2,0,IF(Inputs!B12=3,0,"error")))</f>
        <v>0</v>
      </c>
      <c r="G34" s="44">
        <f>IF(Inputs!B12=1,Inputs!G77,IF(Inputs!B12=2,0,IF(Inputs!B12=3,0,"error")))</f>
        <v>0</v>
      </c>
      <c r="H34" s="44">
        <f>IF(Inputs!B12=1,Inputs!H77,IF(Inputs!B12=2,0,IF(Inputs!B12=3,0,"error")))</f>
        <v>0</v>
      </c>
      <c r="I34" s="40">
        <f t="shared" si="1"/>
        <v>0</v>
      </c>
      <c r="J34" s="44">
        <f>IF(Inputs!B12=1,Inputs!J77,IF(Inputs!B12=2,0,IF(Inputs!B12=3,0,"error")))</f>
        <v>0</v>
      </c>
      <c r="K34" s="44">
        <f>IF(Inputs!B12=1,Inputs!K77,IF(Inputs!B12=2,0,IF(Inputs!B12=3,0,"error")))</f>
        <v>0</v>
      </c>
      <c r="L34" s="44">
        <f>IF(Inputs!B12=1,Inputs!L77,IF(Inputs!B12=2,0,IF(Inputs!B12=3,0,"error")))</f>
        <v>0</v>
      </c>
      <c r="M34" s="40">
        <f t="shared" si="2"/>
        <v>0</v>
      </c>
      <c r="N34" s="44">
        <f>IF(Inputs!B12=1,Inputs!N77,IF(Inputs!B12=2,0,IF(Inputs!B12=3,0,"error")))</f>
        <v>0</v>
      </c>
      <c r="O34" s="44">
        <f>IF(Inputs!B12=1,Inputs!O77,IF(Inputs!B12=2,0,IF(Inputs!B12=3,0,"error")))</f>
        <v>0</v>
      </c>
      <c r="P34" s="44">
        <f>IF(Inputs!B12=1,Inputs!P77,IF(Inputs!B12=2,0,IF(Inputs!B12=3,0,"error")))</f>
        <v>0</v>
      </c>
      <c r="Q34" s="40">
        <f t="shared" si="3"/>
        <v>0</v>
      </c>
    </row>
    <row r="35" spans="1:17" ht="12.75" customHeight="1">
      <c r="A35" s="7" t="str">
        <f>"   "&amp;Labels!C57</f>
        <v xml:space="preserve">   Total</v>
      </c>
      <c r="B35" s="43">
        <f>SUM(B31:B34)</f>
        <v>0</v>
      </c>
      <c r="C35" s="43">
        <f>SUM(C31:C34)</f>
        <v>0</v>
      </c>
      <c r="D35" s="43">
        <f>SUM(D31:D34)</f>
        <v>0</v>
      </c>
      <c r="E35" s="40">
        <f t="shared" si="0"/>
        <v>0</v>
      </c>
      <c r="F35" s="43">
        <f>SUM(F31:F34)</f>
        <v>0</v>
      </c>
      <c r="G35" s="43">
        <f>SUM(G31:G34)</f>
        <v>0</v>
      </c>
      <c r="H35" s="43">
        <f>SUM(H31:H34)</f>
        <v>0</v>
      </c>
      <c r="I35" s="40">
        <f t="shared" si="1"/>
        <v>0</v>
      </c>
      <c r="J35" s="43">
        <f>SUM(J31:J34)</f>
        <v>0</v>
      </c>
      <c r="K35" s="43">
        <f>SUM(K31:K34)</f>
        <v>0</v>
      </c>
      <c r="L35" s="43">
        <f>SUM(L31:L34)</f>
        <v>0</v>
      </c>
      <c r="M35" s="40">
        <f t="shared" si="2"/>
        <v>0</v>
      </c>
      <c r="N35" s="43">
        <f>SUM(N31:N34)</f>
        <v>0</v>
      </c>
      <c r="O35" s="43">
        <f>SUM(O31:O34)</f>
        <v>0</v>
      </c>
      <c r="P35" s="43">
        <f>SUM(P31:P34)</f>
        <v>0</v>
      </c>
      <c r="Q35" s="40">
        <f t="shared" si="3"/>
        <v>0</v>
      </c>
    </row>
    <row r="36" spans="1:17" ht="12.75" customHeight="1">
      <c r="A36" s="6" t="str">
        <f>Labels!C63</f>
        <v>Total</v>
      </c>
      <c r="B36" s="99">
        <f>0</f>
        <v>0</v>
      </c>
      <c r="C36" s="99">
        <f>0</f>
        <v>0</v>
      </c>
      <c r="D36" s="99">
        <f>0</f>
        <v>0</v>
      </c>
      <c r="E36" s="100">
        <f t="shared" si="0"/>
        <v>0</v>
      </c>
      <c r="F36" s="99">
        <f>0</f>
        <v>0</v>
      </c>
      <c r="G36" s="99">
        <f>0</f>
        <v>0</v>
      </c>
      <c r="H36" s="99">
        <f>0</f>
        <v>0</v>
      </c>
      <c r="I36" s="100">
        <f t="shared" si="1"/>
        <v>0</v>
      </c>
      <c r="J36" s="99">
        <f>0</f>
        <v>0</v>
      </c>
      <c r="K36" s="99">
        <f>0</f>
        <v>0</v>
      </c>
      <c r="L36" s="99">
        <f>0</f>
        <v>0</v>
      </c>
      <c r="M36" s="100">
        <f t="shared" si="2"/>
        <v>0</v>
      </c>
      <c r="N36" s="99">
        <f>0</f>
        <v>0</v>
      </c>
      <c r="O36" s="99">
        <f>0</f>
        <v>0</v>
      </c>
      <c r="P36" s="99">
        <f>0</f>
        <v>0</v>
      </c>
      <c r="Q36" s="100">
        <f t="shared" si="3"/>
        <v>0</v>
      </c>
    </row>
    <row r="37" spans="1:17" ht="12.75" customHeight="1">
      <c r="A37" s="16" t="str">
        <f>"   "&amp;Labels!B58</f>
        <v xml:space="preserve">   Material</v>
      </c>
      <c r="B37" s="44">
        <f>0</f>
        <v>0</v>
      </c>
      <c r="C37" s="44">
        <f>0</f>
        <v>0</v>
      </c>
      <c r="D37" s="44">
        <f>0</f>
        <v>0</v>
      </c>
      <c r="E37" s="40">
        <f t="shared" si="0"/>
        <v>0</v>
      </c>
      <c r="F37" s="44">
        <f>0</f>
        <v>0</v>
      </c>
      <c r="G37" s="44">
        <f>0</f>
        <v>0</v>
      </c>
      <c r="H37" s="44">
        <f>0</f>
        <v>0</v>
      </c>
      <c r="I37" s="40">
        <f t="shared" si="1"/>
        <v>0</v>
      </c>
      <c r="J37" s="44">
        <f>0</f>
        <v>0</v>
      </c>
      <c r="K37" s="44">
        <f>0</f>
        <v>0</v>
      </c>
      <c r="L37" s="44">
        <f>0</f>
        <v>0</v>
      </c>
      <c r="M37" s="40">
        <f t="shared" si="2"/>
        <v>0</v>
      </c>
      <c r="N37" s="44">
        <f>0</f>
        <v>0</v>
      </c>
      <c r="O37" s="44">
        <f>0</f>
        <v>0</v>
      </c>
      <c r="P37" s="44">
        <f>0</f>
        <v>0</v>
      </c>
      <c r="Q37" s="40">
        <f t="shared" si="3"/>
        <v>0</v>
      </c>
    </row>
    <row r="38" spans="1:17" ht="12.75" customHeight="1">
      <c r="A38" s="16" t="str">
        <f>"   "&amp;Labels!B59</f>
        <v xml:space="preserve">   Labor</v>
      </c>
      <c r="B38" s="44">
        <f>0</f>
        <v>0</v>
      </c>
      <c r="C38" s="44">
        <f>0</f>
        <v>0</v>
      </c>
      <c r="D38" s="44">
        <f>0</f>
        <v>0</v>
      </c>
      <c r="E38" s="40">
        <f t="shared" si="0"/>
        <v>0</v>
      </c>
      <c r="F38" s="44">
        <f>0</f>
        <v>0</v>
      </c>
      <c r="G38" s="44">
        <f>0</f>
        <v>0</v>
      </c>
      <c r="H38" s="44">
        <f>0</f>
        <v>0</v>
      </c>
      <c r="I38" s="40">
        <f t="shared" si="1"/>
        <v>0</v>
      </c>
      <c r="J38" s="44">
        <f>0</f>
        <v>0</v>
      </c>
      <c r="K38" s="44">
        <f>0</f>
        <v>0</v>
      </c>
      <c r="L38" s="44">
        <f>0</f>
        <v>0</v>
      </c>
      <c r="M38" s="40">
        <f t="shared" si="2"/>
        <v>0</v>
      </c>
      <c r="N38" s="44">
        <f>0</f>
        <v>0</v>
      </c>
      <c r="O38" s="44">
        <f>0</f>
        <v>0</v>
      </c>
      <c r="P38" s="44">
        <f>0</f>
        <v>0</v>
      </c>
      <c r="Q38" s="40">
        <f t="shared" si="3"/>
        <v>0</v>
      </c>
    </row>
    <row r="39" spans="1:17" ht="12.75" customHeight="1">
      <c r="A39" s="16" t="str">
        <f>"   "&amp;Labels!B60</f>
        <v xml:space="preserve">   Fixed Exp</v>
      </c>
      <c r="B39" s="44">
        <f>0</f>
        <v>0</v>
      </c>
      <c r="C39" s="44">
        <f>0</f>
        <v>0</v>
      </c>
      <c r="D39" s="44">
        <f>0</f>
        <v>0</v>
      </c>
      <c r="E39" s="40">
        <f t="shared" si="0"/>
        <v>0</v>
      </c>
      <c r="F39" s="44">
        <f>0</f>
        <v>0</v>
      </c>
      <c r="G39" s="44">
        <f>0</f>
        <v>0</v>
      </c>
      <c r="H39" s="44">
        <f>0</f>
        <v>0</v>
      </c>
      <c r="I39" s="40">
        <f t="shared" si="1"/>
        <v>0</v>
      </c>
      <c r="J39" s="44">
        <f>0</f>
        <v>0</v>
      </c>
      <c r="K39" s="44">
        <f>0</f>
        <v>0</v>
      </c>
      <c r="L39" s="44">
        <f>0</f>
        <v>0</v>
      </c>
      <c r="M39" s="40">
        <f t="shared" si="2"/>
        <v>0</v>
      </c>
      <c r="N39" s="44">
        <f>0</f>
        <v>0</v>
      </c>
      <c r="O39" s="44">
        <f>0</f>
        <v>0</v>
      </c>
      <c r="P39" s="44">
        <f>0</f>
        <v>0</v>
      </c>
      <c r="Q39" s="40">
        <f t="shared" si="3"/>
        <v>0</v>
      </c>
    </row>
    <row r="40" spans="1:17" ht="12.75" customHeight="1">
      <c r="A40" s="16" t="str">
        <f>"   "&amp;Labels!B61</f>
        <v xml:space="preserve">   OH</v>
      </c>
      <c r="B40" s="44">
        <f>0</f>
        <v>0</v>
      </c>
      <c r="C40" s="44">
        <f>0</f>
        <v>0</v>
      </c>
      <c r="D40" s="44">
        <f>0</f>
        <v>0</v>
      </c>
      <c r="E40" s="40">
        <f t="shared" si="0"/>
        <v>0</v>
      </c>
      <c r="F40" s="44">
        <f>0</f>
        <v>0</v>
      </c>
      <c r="G40" s="44">
        <f>0</f>
        <v>0</v>
      </c>
      <c r="H40" s="44">
        <f>0</f>
        <v>0</v>
      </c>
      <c r="I40" s="40">
        <f t="shared" si="1"/>
        <v>0</v>
      </c>
      <c r="J40" s="44">
        <f>0</f>
        <v>0</v>
      </c>
      <c r="K40" s="44">
        <f>0</f>
        <v>0</v>
      </c>
      <c r="L40" s="44">
        <f>0</f>
        <v>0</v>
      </c>
      <c r="M40" s="40">
        <f t="shared" si="2"/>
        <v>0</v>
      </c>
      <c r="N40" s="44">
        <f>0</f>
        <v>0</v>
      </c>
      <c r="O40" s="44">
        <f>0</f>
        <v>0</v>
      </c>
      <c r="P40" s="44">
        <f>0</f>
        <v>0</v>
      </c>
      <c r="Q40" s="40">
        <f t="shared" si="3"/>
        <v>0</v>
      </c>
    </row>
    <row r="41" spans="1:17" ht="12.75" customHeight="1">
      <c r="A41" s="9" t="str">
        <f>"   "&amp;Labels!C57</f>
        <v xml:space="preserve">   Total</v>
      </c>
      <c r="B41" s="69">
        <f>B36</f>
        <v>0</v>
      </c>
      <c r="C41" s="69">
        <f>C36</f>
        <v>0</v>
      </c>
      <c r="D41" s="69">
        <f>D36</f>
        <v>0</v>
      </c>
      <c r="E41" s="47">
        <f>AVERAGE(B36:D36)</f>
        <v>0</v>
      </c>
      <c r="F41" s="69">
        <f>F36</f>
        <v>0</v>
      </c>
      <c r="G41" s="69">
        <f>G36</f>
        <v>0</v>
      </c>
      <c r="H41" s="69">
        <f>H36</f>
        <v>0</v>
      </c>
      <c r="I41" s="47">
        <f>AVERAGE(F36:H36)</f>
        <v>0</v>
      </c>
      <c r="J41" s="69">
        <f>J36</f>
        <v>0</v>
      </c>
      <c r="K41" s="69">
        <f>K36</f>
        <v>0</v>
      </c>
      <c r="L41" s="69">
        <f>L36</f>
        <v>0</v>
      </c>
      <c r="M41" s="47">
        <f>AVERAGE(J36:L36)</f>
        <v>0</v>
      </c>
      <c r="N41" s="69">
        <f>N36</f>
        <v>0</v>
      </c>
      <c r="O41" s="69">
        <f>O36</f>
        <v>0</v>
      </c>
      <c r="P41" s="69">
        <f>P36</f>
        <v>0</v>
      </c>
      <c r="Q41" s="47">
        <f>AVERAGE(N36:P36)</f>
        <v>0</v>
      </c>
    </row>
    <row r="42" spans="1:17" ht="12.75" customHeight="1">
      <c r="A42" s="1" t="str">
        <f>Labels!B53</f>
        <v>WIP/Unit In</v>
      </c>
    </row>
    <row r="43" spans="1:17" ht="12.75" customHeight="1">
      <c r="A43" s="87" t="str">
        <f>Labels!D64</f>
        <v>Lvl 1</v>
      </c>
      <c r="B43" s="11" t="str">
        <f>ZZZ__FnCalls!F7</f>
        <v>Jan 2011</v>
      </c>
      <c r="C43" s="12" t="str">
        <f>ZZZ__FnCalls!F8</f>
        <v>Feb 2011</v>
      </c>
      <c r="D43" s="12" t="str">
        <f>ZZZ__FnCalls!F9</f>
        <v>Mar 2011</v>
      </c>
      <c r="E43" s="13" t="str">
        <f>ZZZ__FnCalls!G7</f>
        <v>Q1 2011</v>
      </c>
      <c r="F43" s="12" t="str">
        <f>ZZZ__FnCalls!F10</f>
        <v>Apr 2011</v>
      </c>
      <c r="G43" s="12" t="str">
        <f>ZZZ__FnCalls!F11</f>
        <v>May 2011</v>
      </c>
      <c r="H43" s="12" t="str">
        <f>ZZZ__FnCalls!F12</f>
        <v>Jun 2011</v>
      </c>
      <c r="I43" s="13" t="str">
        <f>ZZZ__FnCalls!G10</f>
        <v>Q2 2011</v>
      </c>
      <c r="J43" s="12" t="str">
        <f>ZZZ__FnCalls!F13</f>
        <v>Jul 2011</v>
      </c>
      <c r="K43" s="12" t="str">
        <f>ZZZ__FnCalls!F14</f>
        <v>Aug 2011</v>
      </c>
      <c r="L43" s="12" t="str">
        <f>ZZZ__FnCalls!F15</f>
        <v>Sep 2011</v>
      </c>
      <c r="M43" s="13" t="str">
        <f>ZZZ__FnCalls!G13</f>
        <v>Q3 2011</v>
      </c>
      <c r="N43" s="12" t="str">
        <f>ZZZ__FnCalls!F16</f>
        <v>Oct 2011</v>
      </c>
      <c r="O43" s="12" t="str">
        <f>ZZZ__FnCalls!F17</f>
        <v>Nov 2011</v>
      </c>
      <c r="P43" s="12" t="str">
        <f>ZZZ__FnCalls!F18</f>
        <v>Dec 2011</v>
      </c>
      <c r="Q43" s="13" t="str">
        <f>ZZZ__FnCalls!G16</f>
        <v>Q4 2011</v>
      </c>
    </row>
    <row r="44" spans="1:17" ht="12.75" customHeight="1">
      <c r="A44" s="4" t="str">
        <f>Labels!B64</f>
        <v>Stage 1</v>
      </c>
      <c r="B44" s="37"/>
      <c r="C44" s="37"/>
      <c r="D44" s="37"/>
      <c r="E44" s="38"/>
      <c r="F44" s="37"/>
      <c r="G44" s="37"/>
      <c r="H44" s="37"/>
      <c r="I44" s="38"/>
      <c r="J44" s="37"/>
      <c r="K44" s="37"/>
      <c r="L44" s="37"/>
      <c r="M44" s="38"/>
      <c r="N44" s="37"/>
      <c r="O44" s="37"/>
      <c r="P44" s="37"/>
      <c r="Q44" s="38"/>
    </row>
    <row r="45" spans="1:17" ht="12.75" customHeight="1">
      <c r="A45" s="16" t="str">
        <f>"   "&amp;Labels!B58</f>
        <v xml:space="preserve">   Material</v>
      </c>
      <c r="B45" s="44">
        <f>'Unit Cost Detail'!B47</f>
        <v>0</v>
      </c>
      <c r="C45" s="44">
        <f>'Unit Cost Detail'!C47</f>
        <v>0</v>
      </c>
      <c r="D45" s="44">
        <f>'Unit Cost Detail'!D47</f>
        <v>0</v>
      </c>
      <c r="E45" s="40">
        <f>IF(Units!B33=0,0,'Cost Flow Detail'!D85/Units!B33)</f>
        <v>0</v>
      </c>
      <c r="F45" s="44">
        <f>'Unit Cost Detail'!F47</f>
        <v>0</v>
      </c>
      <c r="G45" s="44">
        <f>'Unit Cost Detail'!G47</f>
        <v>0</v>
      </c>
      <c r="H45" s="44">
        <f>'Unit Cost Detail'!H47</f>
        <v>0</v>
      </c>
      <c r="I45" s="40">
        <f>IF(Units!F33=0,0,'Cost Flow Detail'!H85/Units!F33)</f>
        <v>0</v>
      </c>
      <c r="J45" s="44">
        <f>'Unit Cost Detail'!J47</f>
        <v>0</v>
      </c>
      <c r="K45" s="44">
        <f>'Unit Cost Detail'!K47</f>
        <v>0</v>
      </c>
      <c r="L45" s="44">
        <f>'Unit Cost Detail'!L47</f>
        <v>0</v>
      </c>
      <c r="M45" s="40">
        <f>IF(Units!J33=0,0,'Cost Flow Detail'!L85/Units!J33)</f>
        <v>0</v>
      </c>
      <c r="N45" s="44">
        <f>'Unit Cost Detail'!N47</f>
        <v>0</v>
      </c>
      <c r="O45" s="44">
        <f>'Unit Cost Detail'!O47</f>
        <v>0</v>
      </c>
      <c r="P45" s="44">
        <f>'Unit Cost Detail'!P47</f>
        <v>0</v>
      </c>
      <c r="Q45" s="40">
        <f>IF(Units!N33=0,0,'Cost Flow Detail'!P85/Units!N33)</f>
        <v>0</v>
      </c>
    </row>
    <row r="46" spans="1:17" ht="12.75" customHeight="1">
      <c r="A46" s="16" t="str">
        <f>"   "&amp;Labels!B59</f>
        <v xml:space="preserve">   Labor</v>
      </c>
      <c r="B46" s="44">
        <f>'Unit Cost Detail'!B48</f>
        <v>0</v>
      </c>
      <c r="C46" s="44">
        <f>'Unit Cost Detail'!C48</f>
        <v>0</v>
      </c>
      <c r="D46" s="44">
        <f>'Unit Cost Detail'!D48</f>
        <v>0</v>
      </c>
      <c r="E46" s="40">
        <f>IF(Units!B33=0,0,'Cost Flow Detail'!D86/Units!B33)</f>
        <v>0</v>
      </c>
      <c r="F46" s="44">
        <f>'Unit Cost Detail'!F48</f>
        <v>0</v>
      </c>
      <c r="G46" s="44">
        <f>'Unit Cost Detail'!G48</f>
        <v>0</v>
      </c>
      <c r="H46" s="44">
        <f>'Unit Cost Detail'!H48</f>
        <v>0</v>
      </c>
      <c r="I46" s="40">
        <f>IF(Units!F33=0,0,'Cost Flow Detail'!H86/Units!F33)</f>
        <v>0</v>
      </c>
      <c r="J46" s="44">
        <f>'Unit Cost Detail'!J48</f>
        <v>0</v>
      </c>
      <c r="K46" s="44">
        <f>'Unit Cost Detail'!K48</f>
        <v>0</v>
      </c>
      <c r="L46" s="44">
        <f>'Unit Cost Detail'!L48</f>
        <v>0</v>
      </c>
      <c r="M46" s="40">
        <f>IF(Units!J33=0,0,'Cost Flow Detail'!L86/Units!J33)</f>
        <v>0</v>
      </c>
      <c r="N46" s="44">
        <f>'Unit Cost Detail'!N48</f>
        <v>0</v>
      </c>
      <c r="O46" s="44">
        <f>'Unit Cost Detail'!O48</f>
        <v>0</v>
      </c>
      <c r="P46" s="44">
        <f>'Unit Cost Detail'!P48</f>
        <v>0</v>
      </c>
      <c r="Q46" s="40">
        <f>IF(Units!N33=0,0,'Cost Flow Detail'!P86/Units!N33)</f>
        <v>0</v>
      </c>
    </row>
    <row r="47" spans="1:17" ht="12.75" customHeight="1">
      <c r="A47" s="16" t="str">
        <f>"   "&amp;Labels!B60</f>
        <v xml:space="preserve">   Fixed Exp</v>
      </c>
      <c r="B47" s="44">
        <f>'Unit Cost Detail'!B49</f>
        <v>0</v>
      </c>
      <c r="C47" s="44">
        <f>'Unit Cost Detail'!C49</f>
        <v>0</v>
      </c>
      <c r="D47" s="44">
        <f>'Unit Cost Detail'!D49</f>
        <v>0</v>
      </c>
      <c r="E47" s="40">
        <f>IF(Units!B33=0,0,'Cost Flow Detail'!D87/Units!B33)</f>
        <v>0</v>
      </c>
      <c r="F47" s="44">
        <f>'Unit Cost Detail'!F49</f>
        <v>0</v>
      </c>
      <c r="G47" s="44">
        <f>'Unit Cost Detail'!G49</f>
        <v>0</v>
      </c>
      <c r="H47" s="44">
        <f>'Unit Cost Detail'!H49</f>
        <v>0</v>
      </c>
      <c r="I47" s="40">
        <f>IF(Units!F33=0,0,'Cost Flow Detail'!H87/Units!F33)</f>
        <v>0</v>
      </c>
      <c r="J47" s="44">
        <f>'Unit Cost Detail'!J49</f>
        <v>0</v>
      </c>
      <c r="K47" s="44">
        <f>'Unit Cost Detail'!K49</f>
        <v>0</v>
      </c>
      <c r="L47" s="44">
        <f>'Unit Cost Detail'!L49</f>
        <v>0</v>
      </c>
      <c r="M47" s="40">
        <f>IF(Units!J33=0,0,'Cost Flow Detail'!L87/Units!J33)</f>
        <v>0</v>
      </c>
      <c r="N47" s="44">
        <f>'Unit Cost Detail'!N49</f>
        <v>0</v>
      </c>
      <c r="O47" s="44">
        <f>'Unit Cost Detail'!O49</f>
        <v>0</v>
      </c>
      <c r="P47" s="44">
        <f>'Unit Cost Detail'!P49</f>
        <v>0</v>
      </c>
      <c r="Q47" s="40">
        <f>IF(Units!N33=0,0,'Cost Flow Detail'!P87/Units!N33)</f>
        <v>0</v>
      </c>
    </row>
    <row r="48" spans="1:17" ht="12.75" customHeight="1">
      <c r="A48" s="16" t="str">
        <f>"   "&amp;Labels!B61</f>
        <v xml:space="preserve">   OH</v>
      </c>
      <c r="B48" s="44">
        <f>'Unit Cost Detail'!B50</f>
        <v>0</v>
      </c>
      <c r="C48" s="44">
        <f>'Unit Cost Detail'!C50</f>
        <v>0</v>
      </c>
      <c r="D48" s="44">
        <f>'Unit Cost Detail'!D50</f>
        <v>0</v>
      </c>
      <c r="E48" s="40">
        <f>IF(Units!B33=0,0,'Cost Flow Detail'!D88/Units!B33)</f>
        <v>0</v>
      </c>
      <c r="F48" s="44">
        <f>'Unit Cost Detail'!F50</f>
        <v>0</v>
      </c>
      <c r="G48" s="44">
        <f>'Unit Cost Detail'!G50</f>
        <v>0</v>
      </c>
      <c r="H48" s="44">
        <f>'Unit Cost Detail'!H50</f>
        <v>0</v>
      </c>
      <c r="I48" s="40">
        <f>IF(Units!F33=0,0,'Cost Flow Detail'!H88/Units!F33)</f>
        <v>0</v>
      </c>
      <c r="J48" s="44">
        <f>'Unit Cost Detail'!J50</f>
        <v>0</v>
      </c>
      <c r="K48" s="44">
        <f>'Unit Cost Detail'!K50</f>
        <v>0</v>
      </c>
      <c r="L48" s="44">
        <f>'Unit Cost Detail'!L50</f>
        <v>0</v>
      </c>
      <c r="M48" s="40">
        <f>IF(Units!J33=0,0,'Cost Flow Detail'!L88/Units!J33)</f>
        <v>0</v>
      </c>
      <c r="N48" s="44">
        <f>'Unit Cost Detail'!N50</f>
        <v>0</v>
      </c>
      <c r="O48" s="44">
        <f>'Unit Cost Detail'!O50</f>
        <v>0</v>
      </c>
      <c r="P48" s="44">
        <f>'Unit Cost Detail'!P50</f>
        <v>0</v>
      </c>
      <c r="Q48" s="40">
        <f>IF(Units!N33=0,0,'Cost Flow Detail'!P88/Units!N33)</f>
        <v>0</v>
      </c>
    </row>
    <row r="49" spans="1:17" ht="12.75" customHeight="1">
      <c r="A49" s="7" t="str">
        <f>Labels!B65</f>
        <v>Stage 2</v>
      </c>
      <c r="B49" s="43"/>
      <c r="C49" s="43"/>
      <c r="D49" s="43"/>
      <c r="E49" s="40"/>
      <c r="F49" s="43"/>
      <c r="G49" s="43"/>
      <c r="H49" s="43"/>
      <c r="I49" s="40"/>
      <c r="J49" s="43"/>
      <c r="K49" s="43"/>
      <c r="L49" s="43"/>
      <c r="M49" s="40"/>
      <c r="N49" s="43"/>
      <c r="O49" s="43"/>
      <c r="P49" s="43"/>
      <c r="Q49" s="40"/>
    </row>
    <row r="50" spans="1:17" ht="12.75" customHeight="1">
      <c r="A50" s="16" t="str">
        <f>"   "&amp;Labels!B58</f>
        <v xml:space="preserve">   Material</v>
      </c>
      <c r="B50" s="44">
        <f>'Unit Cost Detail'!B52</f>
        <v>0</v>
      </c>
      <c r="C50" s="44">
        <f>'Unit Cost Detail'!C52</f>
        <v>0</v>
      </c>
      <c r="D50" s="44">
        <f>'Unit Cost Detail'!D52</f>
        <v>0</v>
      </c>
      <c r="E50" s="40">
        <f>IF(Units!B34=0,0,'Cost Flow Detail'!D91/Units!B34)</f>
        <v>0</v>
      </c>
      <c r="F50" s="44">
        <f>'Unit Cost Detail'!F52</f>
        <v>0</v>
      </c>
      <c r="G50" s="44">
        <f>'Unit Cost Detail'!G52</f>
        <v>0</v>
      </c>
      <c r="H50" s="44">
        <f>'Unit Cost Detail'!H52</f>
        <v>0</v>
      </c>
      <c r="I50" s="40">
        <f>IF(Units!F34=0,0,'Cost Flow Detail'!H91/Units!F34)</f>
        <v>0</v>
      </c>
      <c r="J50" s="44">
        <f>'Unit Cost Detail'!J52</f>
        <v>0</v>
      </c>
      <c r="K50" s="44">
        <f>'Unit Cost Detail'!K52</f>
        <v>0</v>
      </c>
      <c r="L50" s="44">
        <f>'Unit Cost Detail'!L52</f>
        <v>0</v>
      </c>
      <c r="M50" s="40">
        <f>IF(Units!J34=0,0,'Cost Flow Detail'!L91/Units!J34)</f>
        <v>0</v>
      </c>
      <c r="N50" s="44">
        <f>'Unit Cost Detail'!N52</f>
        <v>0</v>
      </c>
      <c r="O50" s="44">
        <f>'Unit Cost Detail'!O52</f>
        <v>0</v>
      </c>
      <c r="P50" s="44">
        <f>'Unit Cost Detail'!P52</f>
        <v>0</v>
      </c>
      <c r="Q50" s="40">
        <f>IF(Units!N34=0,0,'Cost Flow Detail'!P91/Units!N34)</f>
        <v>0</v>
      </c>
    </row>
    <row r="51" spans="1:17" ht="12.75" customHeight="1">
      <c r="A51" s="16" t="str">
        <f>"   "&amp;Labels!B59</f>
        <v xml:space="preserve">   Labor</v>
      </c>
      <c r="B51" s="44">
        <f>'Unit Cost Detail'!B53</f>
        <v>0</v>
      </c>
      <c r="C51" s="44">
        <f>'Unit Cost Detail'!C53</f>
        <v>0</v>
      </c>
      <c r="D51" s="44">
        <f>'Unit Cost Detail'!D53</f>
        <v>0</v>
      </c>
      <c r="E51" s="40">
        <f>IF(Units!B34=0,0,'Cost Flow Detail'!D92/Units!B34)</f>
        <v>0</v>
      </c>
      <c r="F51" s="44">
        <f>'Unit Cost Detail'!F53</f>
        <v>0</v>
      </c>
      <c r="G51" s="44">
        <f>'Unit Cost Detail'!G53</f>
        <v>0</v>
      </c>
      <c r="H51" s="44">
        <f>'Unit Cost Detail'!H53</f>
        <v>0</v>
      </c>
      <c r="I51" s="40">
        <f>IF(Units!F34=0,0,'Cost Flow Detail'!H92/Units!F34)</f>
        <v>0</v>
      </c>
      <c r="J51" s="44">
        <f>'Unit Cost Detail'!J53</f>
        <v>0</v>
      </c>
      <c r="K51" s="44">
        <f>'Unit Cost Detail'!K53</f>
        <v>0</v>
      </c>
      <c r="L51" s="44">
        <f>'Unit Cost Detail'!L53</f>
        <v>0</v>
      </c>
      <c r="M51" s="40">
        <f>IF(Units!J34=0,0,'Cost Flow Detail'!L92/Units!J34)</f>
        <v>0</v>
      </c>
      <c r="N51" s="44">
        <f>'Unit Cost Detail'!N53</f>
        <v>0</v>
      </c>
      <c r="O51" s="44">
        <f>'Unit Cost Detail'!O53</f>
        <v>0</v>
      </c>
      <c r="P51" s="44">
        <f>'Unit Cost Detail'!P53</f>
        <v>0</v>
      </c>
      <c r="Q51" s="40">
        <f>IF(Units!N34=0,0,'Cost Flow Detail'!P92/Units!N34)</f>
        <v>0</v>
      </c>
    </row>
    <row r="52" spans="1:17" ht="12.75" customHeight="1">
      <c r="A52" s="16" t="str">
        <f>"   "&amp;Labels!B60</f>
        <v xml:space="preserve">   Fixed Exp</v>
      </c>
      <c r="B52" s="44">
        <f>'Unit Cost Detail'!B54</f>
        <v>0</v>
      </c>
      <c r="C52" s="44">
        <f>'Unit Cost Detail'!C54</f>
        <v>0</v>
      </c>
      <c r="D52" s="44">
        <f>'Unit Cost Detail'!D54</f>
        <v>0</v>
      </c>
      <c r="E52" s="40">
        <f>IF(Units!B34=0,0,'Cost Flow Detail'!D93/Units!B34)</f>
        <v>0</v>
      </c>
      <c r="F52" s="44">
        <f>'Unit Cost Detail'!F54</f>
        <v>0</v>
      </c>
      <c r="G52" s="44">
        <f>'Unit Cost Detail'!G54</f>
        <v>0</v>
      </c>
      <c r="H52" s="44">
        <f>'Unit Cost Detail'!H54</f>
        <v>0</v>
      </c>
      <c r="I52" s="40">
        <f>IF(Units!F34=0,0,'Cost Flow Detail'!H93/Units!F34)</f>
        <v>0</v>
      </c>
      <c r="J52" s="44">
        <f>'Unit Cost Detail'!J54</f>
        <v>0</v>
      </c>
      <c r="K52" s="44">
        <f>'Unit Cost Detail'!K54</f>
        <v>0</v>
      </c>
      <c r="L52" s="44">
        <f>'Unit Cost Detail'!L54</f>
        <v>0</v>
      </c>
      <c r="M52" s="40">
        <f>IF(Units!J34=0,0,'Cost Flow Detail'!L93/Units!J34)</f>
        <v>0</v>
      </c>
      <c r="N52" s="44">
        <f>'Unit Cost Detail'!N54</f>
        <v>0</v>
      </c>
      <c r="O52" s="44">
        <f>'Unit Cost Detail'!O54</f>
        <v>0</v>
      </c>
      <c r="P52" s="44">
        <f>'Unit Cost Detail'!P54</f>
        <v>0</v>
      </c>
      <c r="Q52" s="40">
        <f>IF(Units!N34=0,0,'Cost Flow Detail'!P93/Units!N34)</f>
        <v>0</v>
      </c>
    </row>
    <row r="53" spans="1:17" ht="12.75" customHeight="1">
      <c r="A53" s="16" t="str">
        <f>"   "&amp;Labels!B61</f>
        <v xml:space="preserve">   OH</v>
      </c>
      <c r="B53" s="44">
        <f>'Unit Cost Detail'!B55</f>
        <v>0</v>
      </c>
      <c r="C53" s="44">
        <f>'Unit Cost Detail'!C55</f>
        <v>0</v>
      </c>
      <c r="D53" s="44">
        <f>'Unit Cost Detail'!D55</f>
        <v>0</v>
      </c>
      <c r="E53" s="40">
        <f>IF(Units!B34=0,0,'Cost Flow Detail'!D94/Units!B34)</f>
        <v>0</v>
      </c>
      <c r="F53" s="44">
        <f>'Unit Cost Detail'!F55</f>
        <v>0</v>
      </c>
      <c r="G53" s="44">
        <f>'Unit Cost Detail'!G55</f>
        <v>0</v>
      </c>
      <c r="H53" s="44">
        <f>'Unit Cost Detail'!H55</f>
        <v>0</v>
      </c>
      <c r="I53" s="40">
        <f>IF(Units!F34=0,0,'Cost Flow Detail'!H94/Units!F34)</f>
        <v>0</v>
      </c>
      <c r="J53" s="44">
        <f>'Unit Cost Detail'!J55</f>
        <v>0</v>
      </c>
      <c r="K53" s="44">
        <f>'Unit Cost Detail'!K55</f>
        <v>0</v>
      </c>
      <c r="L53" s="44">
        <f>'Unit Cost Detail'!L55</f>
        <v>0</v>
      </c>
      <c r="M53" s="40">
        <f>IF(Units!J34=0,0,'Cost Flow Detail'!L94/Units!J34)</f>
        <v>0</v>
      </c>
      <c r="N53" s="44">
        <f>'Unit Cost Detail'!N55</f>
        <v>0</v>
      </c>
      <c r="O53" s="44">
        <f>'Unit Cost Detail'!O55</f>
        <v>0</v>
      </c>
      <c r="P53" s="44">
        <f>'Unit Cost Detail'!P55</f>
        <v>0</v>
      </c>
      <c r="Q53" s="40">
        <f>IF(Units!N34=0,0,'Cost Flow Detail'!P94/Units!N34)</f>
        <v>0</v>
      </c>
    </row>
    <row r="54" spans="1:17" ht="12.75" customHeight="1">
      <c r="A54" s="7" t="str">
        <f>Labels!B66</f>
        <v>Stage 3</v>
      </c>
      <c r="B54" s="43"/>
      <c r="C54" s="43"/>
      <c r="D54" s="43"/>
      <c r="E54" s="40"/>
      <c r="F54" s="43"/>
      <c r="G54" s="43"/>
      <c r="H54" s="43"/>
      <c r="I54" s="40"/>
      <c r="J54" s="43"/>
      <c r="K54" s="43"/>
      <c r="L54" s="43"/>
      <c r="M54" s="40"/>
      <c r="N54" s="43"/>
      <c r="O54" s="43"/>
      <c r="P54" s="43"/>
      <c r="Q54" s="40"/>
    </row>
    <row r="55" spans="1:17" ht="12.75" customHeight="1">
      <c r="A55" s="16" t="str">
        <f>"   "&amp;Labels!B58</f>
        <v xml:space="preserve">   Material</v>
      </c>
      <c r="B55" s="44">
        <f>'Unit Cost Detail'!B57</f>
        <v>0</v>
      </c>
      <c r="C55" s="44">
        <f>'Unit Cost Detail'!C57</f>
        <v>0</v>
      </c>
      <c r="D55" s="44">
        <f>'Unit Cost Detail'!D57</f>
        <v>0</v>
      </c>
      <c r="E55" s="40">
        <f>IF(Units!B35=0,0,'Cost Flow Detail'!D97/Units!B35)</f>
        <v>0</v>
      </c>
      <c r="F55" s="44">
        <f>'Unit Cost Detail'!F57</f>
        <v>0</v>
      </c>
      <c r="G55" s="44">
        <f>'Unit Cost Detail'!G57</f>
        <v>0</v>
      </c>
      <c r="H55" s="44">
        <f>'Unit Cost Detail'!H57</f>
        <v>0</v>
      </c>
      <c r="I55" s="40">
        <f>IF(Units!F35=0,0,'Cost Flow Detail'!H97/Units!F35)</f>
        <v>0</v>
      </c>
      <c r="J55" s="44">
        <f>'Unit Cost Detail'!J57</f>
        <v>0</v>
      </c>
      <c r="K55" s="44">
        <f>'Unit Cost Detail'!K57</f>
        <v>0</v>
      </c>
      <c r="L55" s="44">
        <f>'Unit Cost Detail'!L57</f>
        <v>0</v>
      </c>
      <c r="M55" s="40">
        <f>IF(Units!J35=0,0,'Cost Flow Detail'!L97/Units!J35)</f>
        <v>0</v>
      </c>
      <c r="N55" s="44">
        <f>'Unit Cost Detail'!N57</f>
        <v>0</v>
      </c>
      <c r="O55" s="44">
        <f>'Unit Cost Detail'!O57</f>
        <v>0</v>
      </c>
      <c r="P55" s="44">
        <f>'Unit Cost Detail'!P57</f>
        <v>0</v>
      </c>
      <c r="Q55" s="40">
        <f>IF(Units!N35=0,0,'Cost Flow Detail'!P97/Units!N35)</f>
        <v>0</v>
      </c>
    </row>
    <row r="56" spans="1:17" ht="12.75" customHeight="1">
      <c r="A56" s="16" t="str">
        <f>"   "&amp;Labels!B59</f>
        <v xml:space="preserve">   Labor</v>
      </c>
      <c r="B56" s="44">
        <f>'Unit Cost Detail'!B58</f>
        <v>0</v>
      </c>
      <c r="C56" s="44">
        <f>'Unit Cost Detail'!C58</f>
        <v>0</v>
      </c>
      <c r="D56" s="44">
        <f>'Unit Cost Detail'!D58</f>
        <v>0</v>
      </c>
      <c r="E56" s="40">
        <f>IF(Units!B35=0,0,'Cost Flow Detail'!D98/Units!B35)</f>
        <v>0</v>
      </c>
      <c r="F56" s="44">
        <f>'Unit Cost Detail'!F58</f>
        <v>0</v>
      </c>
      <c r="G56" s="44">
        <f>'Unit Cost Detail'!G58</f>
        <v>0</v>
      </c>
      <c r="H56" s="44">
        <f>'Unit Cost Detail'!H58</f>
        <v>0</v>
      </c>
      <c r="I56" s="40">
        <f>IF(Units!F35=0,0,'Cost Flow Detail'!H98/Units!F35)</f>
        <v>0</v>
      </c>
      <c r="J56" s="44">
        <f>'Unit Cost Detail'!J58</f>
        <v>0</v>
      </c>
      <c r="K56" s="44">
        <f>'Unit Cost Detail'!K58</f>
        <v>0</v>
      </c>
      <c r="L56" s="44">
        <f>'Unit Cost Detail'!L58</f>
        <v>0</v>
      </c>
      <c r="M56" s="40">
        <f>IF(Units!J35=0,0,'Cost Flow Detail'!L98/Units!J35)</f>
        <v>0</v>
      </c>
      <c r="N56" s="44">
        <f>'Unit Cost Detail'!N58</f>
        <v>0</v>
      </c>
      <c r="O56" s="44">
        <f>'Unit Cost Detail'!O58</f>
        <v>0</v>
      </c>
      <c r="P56" s="44">
        <f>'Unit Cost Detail'!P58</f>
        <v>0</v>
      </c>
      <c r="Q56" s="40">
        <f>IF(Units!N35=0,0,'Cost Flow Detail'!P98/Units!N35)</f>
        <v>0</v>
      </c>
    </row>
    <row r="57" spans="1:17" ht="12.75" customHeight="1">
      <c r="A57" s="16" t="str">
        <f>"   "&amp;Labels!B60</f>
        <v xml:space="preserve">   Fixed Exp</v>
      </c>
      <c r="B57" s="44">
        <f>'Unit Cost Detail'!B59</f>
        <v>0</v>
      </c>
      <c r="C57" s="44">
        <f>'Unit Cost Detail'!C59</f>
        <v>0</v>
      </c>
      <c r="D57" s="44">
        <f>'Unit Cost Detail'!D59</f>
        <v>0</v>
      </c>
      <c r="E57" s="40">
        <f>IF(Units!B35=0,0,'Cost Flow Detail'!D99/Units!B35)</f>
        <v>0</v>
      </c>
      <c r="F57" s="44">
        <f>'Unit Cost Detail'!F59</f>
        <v>0</v>
      </c>
      <c r="G57" s="44">
        <f>'Unit Cost Detail'!G59</f>
        <v>0</v>
      </c>
      <c r="H57" s="44">
        <f>'Unit Cost Detail'!H59</f>
        <v>0</v>
      </c>
      <c r="I57" s="40">
        <f>IF(Units!F35=0,0,'Cost Flow Detail'!H99/Units!F35)</f>
        <v>0</v>
      </c>
      <c r="J57" s="44">
        <f>'Unit Cost Detail'!J59</f>
        <v>0</v>
      </c>
      <c r="K57" s="44">
        <f>'Unit Cost Detail'!K59</f>
        <v>0</v>
      </c>
      <c r="L57" s="44">
        <f>'Unit Cost Detail'!L59</f>
        <v>0</v>
      </c>
      <c r="M57" s="40">
        <f>IF(Units!J35=0,0,'Cost Flow Detail'!L99/Units!J35)</f>
        <v>0</v>
      </c>
      <c r="N57" s="44">
        <f>'Unit Cost Detail'!N59</f>
        <v>0</v>
      </c>
      <c r="O57" s="44">
        <f>'Unit Cost Detail'!O59</f>
        <v>0</v>
      </c>
      <c r="P57" s="44">
        <f>'Unit Cost Detail'!P59</f>
        <v>0</v>
      </c>
      <c r="Q57" s="40">
        <f>IF(Units!N35=0,0,'Cost Flow Detail'!P99/Units!N35)</f>
        <v>0</v>
      </c>
    </row>
    <row r="58" spans="1:17" ht="12.75" customHeight="1">
      <c r="A58" s="21" t="str">
        <f>"   "&amp;Labels!B61</f>
        <v xml:space="preserve">   OH</v>
      </c>
      <c r="B58" s="70">
        <f>'Unit Cost Detail'!B60</f>
        <v>0</v>
      </c>
      <c r="C58" s="70">
        <f>'Unit Cost Detail'!C60</f>
        <v>0</v>
      </c>
      <c r="D58" s="70">
        <f>'Unit Cost Detail'!D60</f>
        <v>0</v>
      </c>
      <c r="E58" s="47">
        <f>IF(Units!B35=0,0,'Cost Flow Detail'!D100/Units!B35)</f>
        <v>0</v>
      </c>
      <c r="F58" s="70">
        <f>'Unit Cost Detail'!F60</f>
        <v>0</v>
      </c>
      <c r="G58" s="70">
        <f>'Unit Cost Detail'!G60</f>
        <v>0</v>
      </c>
      <c r="H58" s="70">
        <f>'Unit Cost Detail'!H60</f>
        <v>0</v>
      </c>
      <c r="I58" s="47">
        <f>IF(Units!F35=0,0,'Cost Flow Detail'!H100/Units!F35)</f>
        <v>0</v>
      </c>
      <c r="J58" s="70">
        <f>'Unit Cost Detail'!J60</f>
        <v>0</v>
      </c>
      <c r="K58" s="70">
        <f>'Unit Cost Detail'!K60</f>
        <v>0</v>
      </c>
      <c r="L58" s="70">
        <f>'Unit Cost Detail'!L60</f>
        <v>0</v>
      </c>
      <c r="M58" s="47">
        <f>IF(Units!J35=0,0,'Cost Flow Detail'!L100/Units!J35)</f>
        <v>0</v>
      </c>
      <c r="N58" s="70">
        <f>'Unit Cost Detail'!N60</f>
        <v>0</v>
      </c>
      <c r="O58" s="70">
        <f>'Unit Cost Detail'!O60</f>
        <v>0</v>
      </c>
      <c r="P58" s="70">
        <f>'Unit Cost Detail'!P60</f>
        <v>0</v>
      </c>
      <c r="Q58" s="47">
        <f>IF(Units!N35=0,0,'Cost Flow Detail'!P100/Units!N35)</f>
        <v>0</v>
      </c>
    </row>
    <row r="59" spans="1:17" ht="12.75" customHeight="1">
      <c r="A59" s="1" t="str">
        <f>Labels!B54</f>
        <v>WIP/Unit Out</v>
      </c>
    </row>
    <row r="60" spans="1:17" ht="12.75" customHeight="1">
      <c r="A60" s="87" t="str">
        <f>Labels!D64</f>
        <v>Lvl 1</v>
      </c>
      <c r="B60" s="11" t="str">
        <f>ZZZ__FnCalls!F7</f>
        <v>Jan 2011</v>
      </c>
      <c r="C60" s="12" t="str">
        <f>ZZZ__FnCalls!F8</f>
        <v>Feb 2011</v>
      </c>
      <c r="D60" s="12" t="str">
        <f>ZZZ__FnCalls!F9</f>
        <v>Mar 2011</v>
      </c>
      <c r="E60" s="13" t="str">
        <f>ZZZ__FnCalls!G7</f>
        <v>Q1 2011</v>
      </c>
      <c r="F60" s="12" t="str">
        <f>ZZZ__FnCalls!F10</f>
        <v>Apr 2011</v>
      </c>
      <c r="G60" s="12" t="str">
        <f>ZZZ__FnCalls!F11</f>
        <v>May 2011</v>
      </c>
      <c r="H60" s="12" t="str">
        <f>ZZZ__FnCalls!F12</f>
        <v>Jun 2011</v>
      </c>
      <c r="I60" s="13" t="str">
        <f>ZZZ__FnCalls!G10</f>
        <v>Q2 2011</v>
      </c>
      <c r="J60" s="12" t="str">
        <f>ZZZ__FnCalls!F13</f>
        <v>Jul 2011</v>
      </c>
      <c r="K60" s="12" t="str">
        <f>ZZZ__FnCalls!F14</f>
        <v>Aug 2011</v>
      </c>
      <c r="L60" s="12" t="str">
        <f>ZZZ__FnCalls!F15</f>
        <v>Sep 2011</v>
      </c>
      <c r="M60" s="13" t="str">
        <f>ZZZ__FnCalls!G13</f>
        <v>Q3 2011</v>
      </c>
      <c r="N60" s="12" t="str">
        <f>ZZZ__FnCalls!F16</f>
        <v>Oct 2011</v>
      </c>
      <c r="O60" s="12" t="str">
        <f>ZZZ__FnCalls!F17</f>
        <v>Nov 2011</v>
      </c>
      <c r="P60" s="12" t="str">
        <f>ZZZ__FnCalls!F18</f>
        <v>Dec 2011</v>
      </c>
      <c r="Q60" s="13" t="str">
        <f>ZZZ__FnCalls!G16</f>
        <v>Q4 2011</v>
      </c>
    </row>
    <row r="61" spans="1:17" ht="12.75" customHeight="1">
      <c r="A61" s="4" t="str">
        <f>Labels!B64</f>
        <v>Stage 1</v>
      </c>
      <c r="B61" s="37"/>
      <c r="C61" s="37"/>
      <c r="D61" s="37"/>
      <c r="E61" s="38"/>
      <c r="F61" s="37"/>
      <c r="G61" s="37"/>
      <c r="H61" s="37"/>
      <c r="I61" s="38"/>
      <c r="J61" s="37"/>
      <c r="K61" s="37"/>
      <c r="L61" s="37"/>
      <c r="M61" s="38"/>
      <c r="N61" s="37"/>
      <c r="O61" s="37"/>
      <c r="P61" s="37"/>
      <c r="Q61" s="38"/>
    </row>
    <row r="62" spans="1:17" ht="12.75" customHeight="1">
      <c r="A62" s="16" t="str">
        <f>"   "&amp;Labels!B58</f>
        <v xml:space="preserve">   Material</v>
      </c>
      <c r="B62" s="44">
        <f>'Unit Cost Detail'!B69</f>
        <v>0</v>
      </c>
      <c r="C62" s="44">
        <f>'Unit Cost Detail'!C69</f>
        <v>0</v>
      </c>
      <c r="D62" s="44">
        <f>'Unit Cost Detail'!D69</f>
        <v>0</v>
      </c>
      <c r="E62" s="40">
        <f>IF(Units!D10=0,0,'Cost Flow Detail'!D116/Units!D10)</f>
        <v>0</v>
      </c>
      <c r="F62" s="44">
        <f>'Unit Cost Detail'!F69</f>
        <v>0</v>
      </c>
      <c r="G62" s="44">
        <f>'Unit Cost Detail'!G69</f>
        <v>0</v>
      </c>
      <c r="H62" s="44">
        <f>'Unit Cost Detail'!H69</f>
        <v>0</v>
      </c>
      <c r="I62" s="40">
        <f>IF(Units!H10=0,0,'Cost Flow Detail'!H116/Units!H10)</f>
        <v>0</v>
      </c>
      <c r="J62" s="44">
        <f>'Unit Cost Detail'!J69</f>
        <v>0</v>
      </c>
      <c r="K62" s="44">
        <f>'Unit Cost Detail'!K69</f>
        <v>0</v>
      </c>
      <c r="L62" s="44">
        <f>'Unit Cost Detail'!L69</f>
        <v>0</v>
      </c>
      <c r="M62" s="40">
        <f>IF(Units!L10=0,0,'Cost Flow Detail'!L116/Units!L10)</f>
        <v>0</v>
      </c>
      <c r="N62" s="44">
        <f>'Unit Cost Detail'!N69</f>
        <v>0</v>
      </c>
      <c r="O62" s="44">
        <f>'Unit Cost Detail'!O69</f>
        <v>0</v>
      </c>
      <c r="P62" s="44">
        <f>'Unit Cost Detail'!P69</f>
        <v>0</v>
      </c>
      <c r="Q62" s="40">
        <f>IF(Units!P10=0,0,'Cost Flow Detail'!P116/Units!P10)</f>
        <v>0</v>
      </c>
    </row>
    <row r="63" spans="1:17" ht="12.75" customHeight="1">
      <c r="A63" s="16" t="str">
        <f>"   "&amp;Labels!B59</f>
        <v xml:space="preserve">   Labor</v>
      </c>
      <c r="B63" s="44">
        <f>'Unit Cost Detail'!B70</f>
        <v>0</v>
      </c>
      <c r="C63" s="44">
        <f>'Unit Cost Detail'!C70</f>
        <v>0</v>
      </c>
      <c r="D63" s="44">
        <f>'Unit Cost Detail'!D70</f>
        <v>0</v>
      </c>
      <c r="E63" s="40">
        <f>IF(Units!D10=0,0,'Cost Flow Detail'!D117/Units!D10)</f>
        <v>0</v>
      </c>
      <c r="F63" s="44">
        <f>'Unit Cost Detail'!F70</f>
        <v>0</v>
      </c>
      <c r="G63" s="44">
        <f>'Unit Cost Detail'!G70</f>
        <v>0</v>
      </c>
      <c r="H63" s="44">
        <f>'Unit Cost Detail'!H70</f>
        <v>0</v>
      </c>
      <c r="I63" s="40">
        <f>IF(Units!H10=0,0,'Cost Flow Detail'!H117/Units!H10)</f>
        <v>0</v>
      </c>
      <c r="J63" s="44">
        <f>'Unit Cost Detail'!J70</f>
        <v>0</v>
      </c>
      <c r="K63" s="44">
        <f>'Unit Cost Detail'!K70</f>
        <v>0</v>
      </c>
      <c r="L63" s="44">
        <f>'Unit Cost Detail'!L70</f>
        <v>0</v>
      </c>
      <c r="M63" s="40">
        <f>IF(Units!L10=0,0,'Cost Flow Detail'!L117/Units!L10)</f>
        <v>0</v>
      </c>
      <c r="N63" s="44">
        <f>'Unit Cost Detail'!N70</f>
        <v>0</v>
      </c>
      <c r="O63" s="44">
        <f>'Unit Cost Detail'!O70</f>
        <v>0</v>
      </c>
      <c r="P63" s="44">
        <f>'Unit Cost Detail'!P70</f>
        <v>0</v>
      </c>
      <c r="Q63" s="40">
        <f>IF(Units!P10=0,0,'Cost Flow Detail'!P117/Units!P10)</f>
        <v>0</v>
      </c>
    </row>
    <row r="64" spans="1:17" ht="12.75" customHeight="1">
      <c r="A64" s="16" t="str">
        <f>"   "&amp;Labels!B60</f>
        <v xml:space="preserve">   Fixed Exp</v>
      </c>
      <c r="B64" s="44">
        <f>'Unit Cost Detail'!B71</f>
        <v>0</v>
      </c>
      <c r="C64" s="44">
        <f>'Unit Cost Detail'!C71</f>
        <v>0</v>
      </c>
      <c r="D64" s="44">
        <f>'Unit Cost Detail'!D71</f>
        <v>0</v>
      </c>
      <c r="E64" s="40">
        <f>IF(Units!D10=0,0,'Cost Flow Detail'!D118/Units!D10)</f>
        <v>0</v>
      </c>
      <c r="F64" s="44">
        <f>'Unit Cost Detail'!F71</f>
        <v>0</v>
      </c>
      <c r="G64" s="44">
        <f>'Unit Cost Detail'!G71</f>
        <v>0</v>
      </c>
      <c r="H64" s="44">
        <f>'Unit Cost Detail'!H71</f>
        <v>0</v>
      </c>
      <c r="I64" s="40">
        <f>IF(Units!H10=0,0,'Cost Flow Detail'!H118/Units!H10)</f>
        <v>0</v>
      </c>
      <c r="J64" s="44">
        <f>'Unit Cost Detail'!J71</f>
        <v>0</v>
      </c>
      <c r="K64" s="44">
        <f>'Unit Cost Detail'!K71</f>
        <v>0</v>
      </c>
      <c r="L64" s="44">
        <f>'Unit Cost Detail'!L71</f>
        <v>0</v>
      </c>
      <c r="M64" s="40">
        <f>IF(Units!L10=0,0,'Cost Flow Detail'!L118/Units!L10)</f>
        <v>0</v>
      </c>
      <c r="N64" s="44">
        <f>'Unit Cost Detail'!N71</f>
        <v>0</v>
      </c>
      <c r="O64" s="44">
        <f>'Unit Cost Detail'!O71</f>
        <v>0</v>
      </c>
      <c r="P64" s="44">
        <f>'Unit Cost Detail'!P71</f>
        <v>0</v>
      </c>
      <c r="Q64" s="40">
        <f>IF(Units!P10=0,0,'Cost Flow Detail'!P118/Units!P10)</f>
        <v>0</v>
      </c>
    </row>
    <row r="65" spans="1:17" ht="12.75" customHeight="1">
      <c r="A65" s="16" t="str">
        <f>"   "&amp;Labels!B61</f>
        <v xml:space="preserve">   OH</v>
      </c>
      <c r="B65" s="44">
        <f>'Unit Cost Detail'!B72</f>
        <v>0</v>
      </c>
      <c r="C65" s="44">
        <f>'Unit Cost Detail'!C72</f>
        <v>0</v>
      </c>
      <c r="D65" s="44">
        <f>'Unit Cost Detail'!D72</f>
        <v>0</v>
      </c>
      <c r="E65" s="40">
        <f>IF(Units!D10=0,0,'Cost Flow Detail'!D119/Units!D10)</f>
        <v>0</v>
      </c>
      <c r="F65" s="44">
        <f>'Unit Cost Detail'!F72</f>
        <v>0</v>
      </c>
      <c r="G65" s="44">
        <f>'Unit Cost Detail'!G72</f>
        <v>0</v>
      </c>
      <c r="H65" s="44">
        <f>'Unit Cost Detail'!H72</f>
        <v>0</v>
      </c>
      <c r="I65" s="40">
        <f>IF(Units!H10=0,0,'Cost Flow Detail'!H119/Units!H10)</f>
        <v>0</v>
      </c>
      <c r="J65" s="44">
        <f>'Unit Cost Detail'!J72</f>
        <v>0</v>
      </c>
      <c r="K65" s="44">
        <f>'Unit Cost Detail'!K72</f>
        <v>0</v>
      </c>
      <c r="L65" s="44">
        <f>'Unit Cost Detail'!L72</f>
        <v>0</v>
      </c>
      <c r="M65" s="40">
        <f>IF(Units!L10=0,0,'Cost Flow Detail'!L119/Units!L10)</f>
        <v>0</v>
      </c>
      <c r="N65" s="44">
        <f>'Unit Cost Detail'!N72</f>
        <v>0</v>
      </c>
      <c r="O65" s="44">
        <f>'Unit Cost Detail'!O72</f>
        <v>0</v>
      </c>
      <c r="P65" s="44">
        <f>'Unit Cost Detail'!P72</f>
        <v>0</v>
      </c>
      <c r="Q65" s="40">
        <f>IF(Units!P10=0,0,'Cost Flow Detail'!P119/Units!P10)</f>
        <v>0</v>
      </c>
    </row>
    <row r="66" spans="1:17" ht="12.75" customHeight="1">
      <c r="A66" s="7" t="str">
        <f>Labels!B65</f>
        <v>Stage 2</v>
      </c>
      <c r="B66" s="43"/>
      <c r="C66" s="43"/>
      <c r="D66" s="43"/>
      <c r="E66" s="40"/>
      <c r="F66" s="43"/>
      <c r="G66" s="43"/>
      <c r="H66" s="43"/>
      <c r="I66" s="40"/>
      <c r="J66" s="43"/>
      <c r="K66" s="43"/>
      <c r="L66" s="43"/>
      <c r="M66" s="40"/>
      <c r="N66" s="43"/>
      <c r="O66" s="43"/>
      <c r="P66" s="43"/>
      <c r="Q66" s="40"/>
    </row>
    <row r="67" spans="1:17" ht="12.75" customHeight="1">
      <c r="A67" s="16" t="str">
        <f>"   "&amp;Labels!B58</f>
        <v xml:space="preserve">   Material</v>
      </c>
      <c r="B67" s="44">
        <f>'Unit Cost Detail'!B74</f>
        <v>0</v>
      </c>
      <c r="C67" s="44">
        <f>'Unit Cost Detail'!C74</f>
        <v>0</v>
      </c>
      <c r="D67" s="44">
        <f>'Unit Cost Detail'!D74</f>
        <v>0</v>
      </c>
      <c r="E67" s="40">
        <f>IF(Units!D11=0,0,'Cost Flow Detail'!D122/Units!D11)</f>
        <v>0</v>
      </c>
      <c r="F67" s="44">
        <f>'Unit Cost Detail'!F74</f>
        <v>0</v>
      </c>
      <c r="G67" s="44">
        <f>'Unit Cost Detail'!G74</f>
        <v>0</v>
      </c>
      <c r="H67" s="44">
        <f>'Unit Cost Detail'!H74</f>
        <v>0</v>
      </c>
      <c r="I67" s="40">
        <f>IF(Units!H11=0,0,'Cost Flow Detail'!H122/Units!H11)</f>
        <v>0</v>
      </c>
      <c r="J67" s="44">
        <f>'Unit Cost Detail'!J74</f>
        <v>0</v>
      </c>
      <c r="K67" s="44">
        <f>'Unit Cost Detail'!K74</f>
        <v>0</v>
      </c>
      <c r="L67" s="44">
        <f>'Unit Cost Detail'!L74</f>
        <v>0</v>
      </c>
      <c r="M67" s="40">
        <f>IF(Units!L11=0,0,'Cost Flow Detail'!L122/Units!L11)</f>
        <v>0</v>
      </c>
      <c r="N67" s="44">
        <f>'Unit Cost Detail'!N74</f>
        <v>0</v>
      </c>
      <c r="O67" s="44">
        <f>'Unit Cost Detail'!O74</f>
        <v>0</v>
      </c>
      <c r="P67" s="44">
        <f>'Unit Cost Detail'!P74</f>
        <v>0</v>
      </c>
      <c r="Q67" s="40">
        <f>IF(Units!P11=0,0,'Cost Flow Detail'!P122/Units!P11)</f>
        <v>0</v>
      </c>
    </row>
    <row r="68" spans="1:17" ht="12.75" customHeight="1">
      <c r="A68" s="16" t="str">
        <f>"   "&amp;Labels!B59</f>
        <v xml:space="preserve">   Labor</v>
      </c>
      <c r="B68" s="44">
        <f>'Unit Cost Detail'!B75</f>
        <v>0</v>
      </c>
      <c r="C68" s="44">
        <f>'Unit Cost Detail'!C75</f>
        <v>0</v>
      </c>
      <c r="D68" s="44">
        <f>'Unit Cost Detail'!D75</f>
        <v>0</v>
      </c>
      <c r="E68" s="40">
        <f>IF(Units!D11=0,0,'Cost Flow Detail'!D123/Units!D11)</f>
        <v>0</v>
      </c>
      <c r="F68" s="44">
        <f>'Unit Cost Detail'!F75</f>
        <v>0</v>
      </c>
      <c r="G68" s="44">
        <f>'Unit Cost Detail'!G75</f>
        <v>0</v>
      </c>
      <c r="H68" s="44">
        <f>'Unit Cost Detail'!H75</f>
        <v>0</v>
      </c>
      <c r="I68" s="40">
        <f>IF(Units!H11=0,0,'Cost Flow Detail'!H123/Units!H11)</f>
        <v>0</v>
      </c>
      <c r="J68" s="44">
        <f>'Unit Cost Detail'!J75</f>
        <v>0</v>
      </c>
      <c r="K68" s="44">
        <f>'Unit Cost Detail'!K75</f>
        <v>0</v>
      </c>
      <c r="L68" s="44">
        <f>'Unit Cost Detail'!L75</f>
        <v>0</v>
      </c>
      <c r="M68" s="40">
        <f>IF(Units!L11=0,0,'Cost Flow Detail'!L123/Units!L11)</f>
        <v>0</v>
      </c>
      <c r="N68" s="44">
        <f>'Unit Cost Detail'!N75</f>
        <v>0</v>
      </c>
      <c r="O68" s="44">
        <f>'Unit Cost Detail'!O75</f>
        <v>0</v>
      </c>
      <c r="P68" s="44">
        <f>'Unit Cost Detail'!P75</f>
        <v>0</v>
      </c>
      <c r="Q68" s="40">
        <f>IF(Units!P11=0,0,'Cost Flow Detail'!P123/Units!P11)</f>
        <v>0</v>
      </c>
    </row>
    <row r="69" spans="1:17" ht="12.75" customHeight="1">
      <c r="A69" s="16" t="str">
        <f>"   "&amp;Labels!B60</f>
        <v xml:space="preserve">   Fixed Exp</v>
      </c>
      <c r="B69" s="44">
        <f>'Unit Cost Detail'!B76</f>
        <v>0</v>
      </c>
      <c r="C69" s="44">
        <f>'Unit Cost Detail'!C76</f>
        <v>0</v>
      </c>
      <c r="D69" s="44">
        <f>'Unit Cost Detail'!D76</f>
        <v>0</v>
      </c>
      <c r="E69" s="40">
        <f>IF(Units!D11=0,0,'Cost Flow Detail'!D124/Units!D11)</f>
        <v>0</v>
      </c>
      <c r="F69" s="44">
        <f>'Unit Cost Detail'!F76</f>
        <v>0</v>
      </c>
      <c r="G69" s="44">
        <f>'Unit Cost Detail'!G76</f>
        <v>0</v>
      </c>
      <c r="H69" s="44">
        <f>'Unit Cost Detail'!H76</f>
        <v>0</v>
      </c>
      <c r="I69" s="40">
        <f>IF(Units!H11=0,0,'Cost Flow Detail'!H124/Units!H11)</f>
        <v>0</v>
      </c>
      <c r="J69" s="44">
        <f>'Unit Cost Detail'!J76</f>
        <v>0</v>
      </c>
      <c r="K69" s="44">
        <f>'Unit Cost Detail'!K76</f>
        <v>0</v>
      </c>
      <c r="L69" s="44">
        <f>'Unit Cost Detail'!L76</f>
        <v>0</v>
      </c>
      <c r="M69" s="40">
        <f>IF(Units!L11=0,0,'Cost Flow Detail'!L124/Units!L11)</f>
        <v>0</v>
      </c>
      <c r="N69" s="44">
        <f>'Unit Cost Detail'!N76</f>
        <v>0</v>
      </c>
      <c r="O69" s="44">
        <f>'Unit Cost Detail'!O76</f>
        <v>0</v>
      </c>
      <c r="P69" s="44">
        <f>'Unit Cost Detail'!P76</f>
        <v>0</v>
      </c>
      <c r="Q69" s="40">
        <f>IF(Units!P11=0,0,'Cost Flow Detail'!P124/Units!P11)</f>
        <v>0</v>
      </c>
    </row>
    <row r="70" spans="1:17" ht="12.75" customHeight="1">
      <c r="A70" s="16" t="str">
        <f>"   "&amp;Labels!B61</f>
        <v xml:space="preserve">   OH</v>
      </c>
      <c r="B70" s="44">
        <f>'Unit Cost Detail'!B77</f>
        <v>0</v>
      </c>
      <c r="C70" s="44">
        <f>'Unit Cost Detail'!C77</f>
        <v>0</v>
      </c>
      <c r="D70" s="44">
        <f>'Unit Cost Detail'!D77</f>
        <v>0</v>
      </c>
      <c r="E70" s="40">
        <f>IF(Units!D11=0,0,'Cost Flow Detail'!D125/Units!D11)</f>
        <v>0</v>
      </c>
      <c r="F70" s="44">
        <f>'Unit Cost Detail'!F77</f>
        <v>0</v>
      </c>
      <c r="G70" s="44">
        <f>'Unit Cost Detail'!G77</f>
        <v>0</v>
      </c>
      <c r="H70" s="44">
        <f>'Unit Cost Detail'!H77</f>
        <v>0</v>
      </c>
      <c r="I70" s="40">
        <f>IF(Units!H11=0,0,'Cost Flow Detail'!H125/Units!H11)</f>
        <v>0</v>
      </c>
      <c r="J70" s="44">
        <f>'Unit Cost Detail'!J77</f>
        <v>0</v>
      </c>
      <c r="K70" s="44">
        <f>'Unit Cost Detail'!K77</f>
        <v>0</v>
      </c>
      <c r="L70" s="44">
        <f>'Unit Cost Detail'!L77</f>
        <v>0</v>
      </c>
      <c r="M70" s="40">
        <f>IF(Units!L11=0,0,'Cost Flow Detail'!L125/Units!L11)</f>
        <v>0</v>
      </c>
      <c r="N70" s="44">
        <f>'Unit Cost Detail'!N77</f>
        <v>0</v>
      </c>
      <c r="O70" s="44">
        <f>'Unit Cost Detail'!O77</f>
        <v>0</v>
      </c>
      <c r="P70" s="44">
        <f>'Unit Cost Detail'!P77</f>
        <v>0</v>
      </c>
      <c r="Q70" s="40">
        <f>IF(Units!P11=0,0,'Cost Flow Detail'!P125/Units!P11)</f>
        <v>0</v>
      </c>
    </row>
    <row r="71" spans="1:17" ht="12.75" customHeight="1">
      <c r="A71" s="7" t="str">
        <f>Labels!B66</f>
        <v>Stage 3</v>
      </c>
      <c r="B71" s="43"/>
      <c r="C71" s="43"/>
      <c r="D71" s="43"/>
      <c r="E71" s="40"/>
      <c r="F71" s="43"/>
      <c r="G71" s="43"/>
      <c r="H71" s="43"/>
      <c r="I71" s="40"/>
      <c r="J71" s="43"/>
      <c r="K71" s="43"/>
      <c r="L71" s="43"/>
      <c r="M71" s="40"/>
      <c r="N71" s="43"/>
      <c r="O71" s="43"/>
      <c r="P71" s="43"/>
      <c r="Q71" s="40"/>
    </row>
    <row r="72" spans="1:17" ht="12.75" customHeight="1">
      <c r="A72" s="16" t="str">
        <f>"   "&amp;Labels!B58</f>
        <v xml:space="preserve">   Material</v>
      </c>
      <c r="B72" s="44">
        <f>'Unit Cost Detail'!B79</f>
        <v>0</v>
      </c>
      <c r="C72" s="44">
        <f>'Unit Cost Detail'!C79</f>
        <v>0</v>
      </c>
      <c r="D72" s="44">
        <f>'Unit Cost Detail'!D79</f>
        <v>0</v>
      </c>
      <c r="E72" s="40">
        <f>IF(Units!D12=0,0,'Cost Flow Detail'!D128/Units!D12)</f>
        <v>0</v>
      </c>
      <c r="F72" s="44">
        <f>'Unit Cost Detail'!F79</f>
        <v>0</v>
      </c>
      <c r="G72" s="44">
        <f>'Unit Cost Detail'!G79</f>
        <v>0</v>
      </c>
      <c r="H72" s="44">
        <f>'Unit Cost Detail'!H79</f>
        <v>0</v>
      </c>
      <c r="I72" s="40">
        <f>IF(Units!H12=0,0,'Cost Flow Detail'!H128/Units!H12)</f>
        <v>0</v>
      </c>
      <c r="J72" s="44">
        <f>'Unit Cost Detail'!J79</f>
        <v>0</v>
      </c>
      <c r="K72" s="44">
        <f>'Unit Cost Detail'!K79</f>
        <v>0</v>
      </c>
      <c r="L72" s="44">
        <f>'Unit Cost Detail'!L79</f>
        <v>0</v>
      </c>
      <c r="M72" s="40">
        <f>IF(Units!L12=0,0,'Cost Flow Detail'!L128/Units!L12)</f>
        <v>0</v>
      </c>
      <c r="N72" s="44">
        <f>'Unit Cost Detail'!N79</f>
        <v>0</v>
      </c>
      <c r="O72" s="44">
        <f>'Unit Cost Detail'!O79</f>
        <v>0</v>
      </c>
      <c r="P72" s="44">
        <f>'Unit Cost Detail'!P79</f>
        <v>0</v>
      </c>
      <c r="Q72" s="40">
        <f>IF(Units!P12=0,0,'Cost Flow Detail'!P128/Units!P12)</f>
        <v>0</v>
      </c>
    </row>
    <row r="73" spans="1:17" ht="12.75" customHeight="1">
      <c r="A73" s="16" t="str">
        <f>"   "&amp;Labels!B59</f>
        <v xml:space="preserve">   Labor</v>
      </c>
      <c r="B73" s="44">
        <f>'Unit Cost Detail'!B80</f>
        <v>0</v>
      </c>
      <c r="C73" s="44">
        <f>'Unit Cost Detail'!C80</f>
        <v>0</v>
      </c>
      <c r="D73" s="44">
        <f>'Unit Cost Detail'!D80</f>
        <v>0</v>
      </c>
      <c r="E73" s="40">
        <f>IF(Units!D12=0,0,'Cost Flow Detail'!D129/Units!D12)</f>
        <v>0</v>
      </c>
      <c r="F73" s="44">
        <f>'Unit Cost Detail'!F80</f>
        <v>0</v>
      </c>
      <c r="G73" s="44">
        <f>'Unit Cost Detail'!G80</f>
        <v>0</v>
      </c>
      <c r="H73" s="44">
        <f>'Unit Cost Detail'!H80</f>
        <v>0</v>
      </c>
      <c r="I73" s="40">
        <f>IF(Units!H12=0,0,'Cost Flow Detail'!H129/Units!H12)</f>
        <v>0</v>
      </c>
      <c r="J73" s="44">
        <f>'Unit Cost Detail'!J80</f>
        <v>0</v>
      </c>
      <c r="K73" s="44">
        <f>'Unit Cost Detail'!K80</f>
        <v>0</v>
      </c>
      <c r="L73" s="44">
        <f>'Unit Cost Detail'!L80</f>
        <v>0</v>
      </c>
      <c r="M73" s="40">
        <f>IF(Units!L12=0,0,'Cost Flow Detail'!L129/Units!L12)</f>
        <v>0</v>
      </c>
      <c r="N73" s="44">
        <f>'Unit Cost Detail'!N80</f>
        <v>0</v>
      </c>
      <c r="O73" s="44">
        <f>'Unit Cost Detail'!O80</f>
        <v>0</v>
      </c>
      <c r="P73" s="44">
        <f>'Unit Cost Detail'!P80</f>
        <v>0</v>
      </c>
      <c r="Q73" s="40">
        <f>IF(Units!P12=0,0,'Cost Flow Detail'!P129/Units!P12)</f>
        <v>0</v>
      </c>
    </row>
    <row r="74" spans="1:17" ht="12.75" customHeight="1">
      <c r="A74" s="16" t="str">
        <f>"   "&amp;Labels!B60</f>
        <v xml:space="preserve">   Fixed Exp</v>
      </c>
      <c r="B74" s="44">
        <f>'Unit Cost Detail'!B81</f>
        <v>0</v>
      </c>
      <c r="C74" s="44">
        <f>'Unit Cost Detail'!C81</f>
        <v>0</v>
      </c>
      <c r="D74" s="44">
        <f>'Unit Cost Detail'!D81</f>
        <v>0</v>
      </c>
      <c r="E74" s="40">
        <f>IF(Units!D12=0,0,'Cost Flow Detail'!D130/Units!D12)</f>
        <v>0</v>
      </c>
      <c r="F74" s="44">
        <f>'Unit Cost Detail'!F81</f>
        <v>0</v>
      </c>
      <c r="G74" s="44">
        <f>'Unit Cost Detail'!G81</f>
        <v>0</v>
      </c>
      <c r="H74" s="44">
        <f>'Unit Cost Detail'!H81</f>
        <v>0</v>
      </c>
      <c r="I74" s="40">
        <f>IF(Units!H12=0,0,'Cost Flow Detail'!H130/Units!H12)</f>
        <v>0</v>
      </c>
      <c r="J74" s="44">
        <f>'Unit Cost Detail'!J81</f>
        <v>0</v>
      </c>
      <c r="K74" s="44">
        <f>'Unit Cost Detail'!K81</f>
        <v>0</v>
      </c>
      <c r="L74" s="44">
        <f>'Unit Cost Detail'!L81</f>
        <v>0</v>
      </c>
      <c r="M74" s="40">
        <f>IF(Units!L12=0,0,'Cost Flow Detail'!L130/Units!L12)</f>
        <v>0</v>
      </c>
      <c r="N74" s="44">
        <f>'Unit Cost Detail'!N81</f>
        <v>0</v>
      </c>
      <c r="O74" s="44">
        <f>'Unit Cost Detail'!O81</f>
        <v>0</v>
      </c>
      <c r="P74" s="44">
        <f>'Unit Cost Detail'!P81</f>
        <v>0</v>
      </c>
      <c r="Q74" s="40">
        <f>IF(Units!P12=0,0,'Cost Flow Detail'!P130/Units!P12)</f>
        <v>0</v>
      </c>
    </row>
    <row r="75" spans="1:17" ht="12.75" customHeight="1">
      <c r="A75" s="21" t="str">
        <f>"   "&amp;Labels!B61</f>
        <v xml:space="preserve">   OH</v>
      </c>
      <c r="B75" s="70">
        <f>'Unit Cost Detail'!B82</f>
        <v>0</v>
      </c>
      <c r="C75" s="70">
        <f>'Unit Cost Detail'!C82</f>
        <v>0</v>
      </c>
      <c r="D75" s="70">
        <f>'Unit Cost Detail'!D82</f>
        <v>0</v>
      </c>
      <c r="E75" s="47">
        <f>IF(Units!D12=0,0,'Cost Flow Detail'!D131/Units!D12)</f>
        <v>0</v>
      </c>
      <c r="F75" s="70">
        <f>'Unit Cost Detail'!F82</f>
        <v>0</v>
      </c>
      <c r="G75" s="70">
        <f>'Unit Cost Detail'!G82</f>
        <v>0</v>
      </c>
      <c r="H75" s="70">
        <f>'Unit Cost Detail'!H82</f>
        <v>0</v>
      </c>
      <c r="I75" s="47">
        <f>IF(Units!H12=0,0,'Cost Flow Detail'!H131/Units!H12)</f>
        <v>0</v>
      </c>
      <c r="J75" s="70">
        <f>'Unit Cost Detail'!J82</f>
        <v>0</v>
      </c>
      <c r="K75" s="70">
        <f>'Unit Cost Detail'!K82</f>
        <v>0</v>
      </c>
      <c r="L75" s="70">
        <f>'Unit Cost Detail'!L82</f>
        <v>0</v>
      </c>
      <c r="M75" s="47">
        <f>IF(Units!L12=0,0,'Cost Flow Detail'!L131/Units!L12)</f>
        <v>0</v>
      </c>
      <c r="N75" s="70">
        <f>'Unit Cost Detail'!N82</f>
        <v>0</v>
      </c>
      <c r="O75" s="70">
        <f>'Unit Cost Detail'!O82</f>
        <v>0</v>
      </c>
      <c r="P75" s="70">
        <f>'Unit Cost Detail'!P82</f>
        <v>0</v>
      </c>
      <c r="Q75" s="47">
        <f>IF(Units!P12=0,0,'Cost Flow Detail'!P131/Units!P12)</f>
        <v>0</v>
      </c>
    </row>
    <row r="76" spans="1:17" ht="12.75" customHeight="1">
      <c r="A76" s="1" t="str">
        <f>Labels!B11</f>
        <v>COGS/Unit</v>
      </c>
    </row>
    <row r="77" spans="1:17" ht="12.75" customHeight="1">
      <c r="A77" s="87" t="str">
        <f>Labels!D64</f>
        <v>Lvl 1</v>
      </c>
      <c r="B77" s="11" t="str">
        <f>ZZZ__FnCalls!F7</f>
        <v>Jan 2011</v>
      </c>
      <c r="C77" s="12" t="str">
        <f>ZZZ__FnCalls!F8</f>
        <v>Feb 2011</v>
      </c>
      <c r="D77" s="12" t="str">
        <f>ZZZ__FnCalls!F9</f>
        <v>Mar 2011</v>
      </c>
      <c r="E77" s="13" t="str">
        <f>ZZZ__FnCalls!G7</f>
        <v>Q1 2011</v>
      </c>
      <c r="F77" s="12" t="str">
        <f>ZZZ__FnCalls!F10</f>
        <v>Apr 2011</v>
      </c>
      <c r="G77" s="12" t="str">
        <f>ZZZ__FnCalls!F11</f>
        <v>May 2011</v>
      </c>
      <c r="H77" s="12" t="str">
        <f>ZZZ__FnCalls!F12</f>
        <v>Jun 2011</v>
      </c>
      <c r="I77" s="13" t="str">
        <f>ZZZ__FnCalls!G10</f>
        <v>Q2 2011</v>
      </c>
      <c r="J77" s="12" t="str">
        <f>ZZZ__FnCalls!F13</f>
        <v>Jul 2011</v>
      </c>
      <c r="K77" s="12" t="str">
        <f>ZZZ__FnCalls!F14</f>
        <v>Aug 2011</v>
      </c>
      <c r="L77" s="12" t="str">
        <f>ZZZ__FnCalls!F15</f>
        <v>Sep 2011</v>
      </c>
      <c r="M77" s="13" t="str">
        <f>ZZZ__FnCalls!G13</f>
        <v>Q3 2011</v>
      </c>
      <c r="N77" s="12" t="str">
        <f>ZZZ__FnCalls!F16</f>
        <v>Oct 2011</v>
      </c>
      <c r="O77" s="12" t="str">
        <f>ZZZ__FnCalls!F17</f>
        <v>Nov 2011</v>
      </c>
      <c r="P77" s="12" t="str">
        <f>ZZZ__FnCalls!F18</f>
        <v>Dec 2011</v>
      </c>
      <c r="Q77" s="13" t="str">
        <f>ZZZ__FnCalls!G16</f>
        <v>Q4 2011</v>
      </c>
    </row>
    <row r="78" spans="1:17" ht="12.75" customHeight="1">
      <c r="A78" s="4" t="str">
        <f>Labels!B64</f>
        <v>Stage 1</v>
      </c>
      <c r="B78" s="37"/>
      <c r="C78" s="37"/>
      <c r="D78" s="37"/>
      <c r="E78" s="38"/>
      <c r="F78" s="37"/>
      <c r="G78" s="37"/>
      <c r="H78" s="37"/>
      <c r="I78" s="38"/>
      <c r="J78" s="37"/>
      <c r="K78" s="37"/>
      <c r="L78" s="37"/>
      <c r="M78" s="38"/>
      <c r="N78" s="37"/>
      <c r="O78" s="37"/>
      <c r="P78" s="37"/>
      <c r="Q78" s="38"/>
    </row>
    <row r="79" spans="1:17" ht="12.75" customHeight="1">
      <c r="A79" s="16" t="str">
        <f>"   "&amp;Labels!B58</f>
        <v xml:space="preserve">   Material</v>
      </c>
      <c r="B79" s="44">
        <f>'Unit Cost Detail'!B86</f>
        <v>0</v>
      </c>
      <c r="C79" s="44">
        <f>'Unit Cost Detail'!C86</f>
        <v>0</v>
      </c>
      <c r="D79" s="44">
        <f>'Unit Cost Detail'!D86</f>
        <v>0</v>
      </c>
      <c r="E79" s="40">
        <f>IF(0=0,0,SUM('Cost Flow Detail'!B142:D142)/0)</f>
        <v>0</v>
      </c>
      <c r="F79" s="44">
        <f>'Unit Cost Detail'!F86</f>
        <v>0</v>
      </c>
      <c r="G79" s="44">
        <f>'Unit Cost Detail'!G86</f>
        <v>0</v>
      </c>
      <c r="H79" s="44">
        <f>'Unit Cost Detail'!H86</f>
        <v>0</v>
      </c>
      <c r="I79" s="40">
        <f>IF(0=0,0,SUM('Cost Flow Detail'!F142:H142)/0)</f>
        <v>0</v>
      </c>
      <c r="J79" s="44">
        <f>'Unit Cost Detail'!J86</f>
        <v>0</v>
      </c>
      <c r="K79" s="44">
        <f>'Unit Cost Detail'!K86</f>
        <v>0</v>
      </c>
      <c r="L79" s="44">
        <f>'Unit Cost Detail'!L86</f>
        <v>0</v>
      </c>
      <c r="M79" s="40">
        <f>IF(0=0,0,SUM('Cost Flow Detail'!J142:L142)/0)</f>
        <v>0</v>
      </c>
      <c r="N79" s="44">
        <f>'Unit Cost Detail'!N86</f>
        <v>0</v>
      </c>
      <c r="O79" s="44">
        <f>'Unit Cost Detail'!O86</f>
        <v>0</v>
      </c>
      <c r="P79" s="44">
        <f>'Unit Cost Detail'!P86</f>
        <v>0</v>
      </c>
      <c r="Q79" s="40">
        <f>IF(0=0,0,SUM('Cost Flow Detail'!N142:P142)/0)</f>
        <v>0</v>
      </c>
    </row>
    <row r="80" spans="1:17" ht="12.75" customHeight="1">
      <c r="A80" s="16" t="str">
        <f>"   "&amp;Labels!B59</f>
        <v xml:space="preserve">   Labor</v>
      </c>
      <c r="B80" s="44">
        <f>'Unit Cost Detail'!B87</f>
        <v>0</v>
      </c>
      <c r="C80" s="44">
        <f>'Unit Cost Detail'!C87</f>
        <v>0</v>
      </c>
      <c r="D80" s="44">
        <f>'Unit Cost Detail'!D87</f>
        <v>0</v>
      </c>
      <c r="E80" s="40">
        <f>IF(0=0,0,SUM('Cost Flow Detail'!B143:D143)/0)</f>
        <v>0</v>
      </c>
      <c r="F80" s="44">
        <f>'Unit Cost Detail'!F87</f>
        <v>0</v>
      </c>
      <c r="G80" s="44">
        <f>'Unit Cost Detail'!G87</f>
        <v>0</v>
      </c>
      <c r="H80" s="44">
        <f>'Unit Cost Detail'!H87</f>
        <v>0</v>
      </c>
      <c r="I80" s="40">
        <f>IF(0=0,0,SUM('Cost Flow Detail'!F143:H143)/0)</f>
        <v>0</v>
      </c>
      <c r="J80" s="44">
        <f>'Unit Cost Detail'!J87</f>
        <v>0</v>
      </c>
      <c r="K80" s="44">
        <f>'Unit Cost Detail'!K87</f>
        <v>0</v>
      </c>
      <c r="L80" s="44">
        <f>'Unit Cost Detail'!L87</f>
        <v>0</v>
      </c>
      <c r="M80" s="40">
        <f>IF(0=0,0,SUM('Cost Flow Detail'!J143:L143)/0)</f>
        <v>0</v>
      </c>
      <c r="N80" s="44">
        <f>'Unit Cost Detail'!N87</f>
        <v>0</v>
      </c>
      <c r="O80" s="44">
        <f>'Unit Cost Detail'!O87</f>
        <v>0</v>
      </c>
      <c r="P80" s="44">
        <f>'Unit Cost Detail'!P87</f>
        <v>0</v>
      </c>
      <c r="Q80" s="40">
        <f>IF(0=0,0,SUM('Cost Flow Detail'!N143:P143)/0)</f>
        <v>0</v>
      </c>
    </row>
    <row r="81" spans="1:17" ht="12.75" customHeight="1">
      <c r="A81" s="16" t="str">
        <f>"   "&amp;Labels!B60</f>
        <v xml:space="preserve">   Fixed Exp</v>
      </c>
      <c r="B81" s="44">
        <f>'Unit Cost Detail'!B88</f>
        <v>0</v>
      </c>
      <c r="C81" s="44">
        <f>'Unit Cost Detail'!C88</f>
        <v>0</v>
      </c>
      <c r="D81" s="44">
        <f>'Unit Cost Detail'!D88</f>
        <v>0</v>
      </c>
      <c r="E81" s="40">
        <f>IF(0=0,0,SUM('Cost Flow Detail'!B144:D144)/0)</f>
        <v>0</v>
      </c>
      <c r="F81" s="44">
        <f>'Unit Cost Detail'!F88</f>
        <v>0</v>
      </c>
      <c r="G81" s="44">
        <f>'Unit Cost Detail'!G88</f>
        <v>0</v>
      </c>
      <c r="H81" s="44">
        <f>'Unit Cost Detail'!H88</f>
        <v>0</v>
      </c>
      <c r="I81" s="40">
        <f>IF(0=0,0,SUM('Cost Flow Detail'!F144:H144)/0)</f>
        <v>0</v>
      </c>
      <c r="J81" s="44">
        <f>'Unit Cost Detail'!J88</f>
        <v>0</v>
      </c>
      <c r="K81" s="44">
        <f>'Unit Cost Detail'!K88</f>
        <v>0</v>
      </c>
      <c r="L81" s="44">
        <f>'Unit Cost Detail'!L88</f>
        <v>0</v>
      </c>
      <c r="M81" s="40">
        <f>IF(0=0,0,SUM('Cost Flow Detail'!J144:L144)/0)</f>
        <v>0</v>
      </c>
      <c r="N81" s="44">
        <f>'Unit Cost Detail'!N88</f>
        <v>0</v>
      </c>
      <c r="O81" s="44">
        <f>'Unit Cost Detail'!O88</f>
        <v>0</v>
      </c>
      <c r="P81" s="44">
        <f>'Unit Cost Detail'!P88</f>
        <v>0</v>
      </c>
      <c r="Q81" s="40">
        <f>IF(0=0,0,SUM('Cost Flow Detail'!N144:P144)/0)</f>
        <v>0</v>
      </c>
    </row>
    <row r="82" spans="1:17" ht="12.75" customHeight="1">
      <c r="A82" s="16" t="str">
        <f>"   "&amp;Labels!B61</f>
        <v xml:space="preserve">   OH</v>
      </c>
      <c r="B82" s="44">
        <f>'Unit Cost Detail'!B89</f>
        <v>0</v>
      </c>
      <c r="C82" s="44">
        <f>'Unit Cost Detail'!C89</f>
        <v>0</v>
      </c>
      <c r="D82" s="44">
        <f>'Unit Cost Detail'!D89</f>
        <v>0</v>
      </c>
      <c r="E82" s="40">
        <f>IF(0=0,0,SUM('Cost Flow Detail'!B145:D145)/0)</f>
        <v>0</v>
      </c>
      <c r="F82" s="44">
        <f>'Unit Cost Detail'!F89</f>
        <v>0</v>
      </c>
      <c r="G82" s="44">
        <f>'Unit Cost Detail'!G89</f>
        <v>0</v>
      </c>
      <c r="H82" s="44">
        <f>'Unit Cost Detail'!H89</f>
        <v>0</v>
      </c>
      <c r="I82" s="40">
        <f>IF(0=0,0,SUM('Cost Flow Detail'!F145:H145)/0)</f>
        <v>0</v>
      </c>
      <c r="J82" s="44">
        <f>'Unit Cost Detail'!J89</f>
        <v>0</v>
      </c>
      <c r="K82" s="44">
        <f>'Unit Cost Detail'!K89</f>
        <v>0</v>
      </c>
      <c r="L82" s="44">
        <f>'Unit Cost Detail'!L89</f>
        <v>0</v>
      </c>
      <c r="M82" s="40">
        <f>IF(0=0,0,SUM('Cost Flow Detail'!J145:L145)/0)</f>
        <v>0</v>
      </c>
      <c r="N82" s="44">
        <f>'Unit Cost Detail'!N89</f>
        <v>0</v>
      </c>
      <c r="O82" s="44">
        <f>'Unit Cost Detail'!O89</f>
        <v>0</v>
      </c>
      <c r="P82" s="44">
        <f>'Unit Cost Detail'!P89</f>
        <v>0</v>
      </c>
      <c r="Q82" s="40">
        <f>IF(0=0,0,SUM('Cost Flow Detail'!N145:P145)/0)</f>
        <v>0</v>
      </c>
    </row>
    <row r="83" spans="1:17" ht="12.75" customHeight="1">
      <c r="A83" s="7" t="str">
        <f>Labels!B65</f>
        <v>Stage 2</v>
      </c>
      <c r="B83" s="43"/>
      <c r="C83" s="43"/>
      <c r="D83" s="43"/>
      <c r="E83" s="40"/>
      <c r="F83" s="43"/>
      <c r="G83" s="43"/>
      <c r="H83" s="43"/>
      <c r="I83" s="40"/>
      <c r="J83" s="43"/>
      <c r="K83" s="43"/>
      <c r="L83" s="43"/>
      <c r="M83" s="40"/>
      <c r="N83" s="43"/>
      <c r="O83" s="43"/>
      <c r="P83" s="43"/>
      <c r="Q83" s="40"/>
    </row>
    <row r="84" spans="1:17" ht="12.75" customHeight="1">
      <c r="A84" s="16" t="str">
        <f>"   "&amp;Labels!B58</f>
        <v xml:space="preserve">   Material</v>
      </c>
      <c r="B84" s="44">
        <f>'Unit Cost Detail'!B91</f>
        <v>0</v>
      </c>
      <c r="C84" s="44">
        <f>'Unit Cost Detail'!C91</f>
        <v>0</v>
      </c>
      <c r="D84" s="44">
        <f>'Unit Cost Detail'!D91</f>
        <v>0</v>
      </c>
      <c r="E84" s="40">
        <f>IF(0=0,0,SUM('Cost Flow Detail'!B148:D148)/0)</f>
        <v>0</v>
      </c>
      <c r="F84" s="44">
        <f>'Unit Cost Detail'!F91</f>
        <v>0</v>
      </c>
      <c r="G84" s="44">
        <f>'Unit Cost Detail'!G91</f>
        <v>0</v>
      </c>
      <c r="H84" s="44">
        <f>'Unit Cost Detail'!H91</f>
        <v>0</v>
      </c>
      <c r="I84" s="40">
        <f>IF(0=0,0,SUM('Cost Flow Detail'!F148:H148)/0)</f>
        <v>0</v>
      </c>
      <c r="J84" s="44">
        <f>'Unit Cost Detail'!J91</f>
        <v>0</v>
      </c>
      <c r="K84" s="44">
        <f>'Unit Cost Detail'!K91</f>
        <v>0</v>
      </c>
      <c r="L84" s="44">
        <f>'Unit Cost Detail'!L91</f>
        <v>0</v>
      </c>
      <c r="M84" s="40">
        <f>IF(0=0,0,SUM('Cost Flow Detail'!J148:L148)/0)</f>
        <v>0</v>
      </c>
      <c r="N84" s="44">
        <f>'Unit Cost Detail'!N91</f>
        <v>0</v>
      </c>
      <c r="O84" s="44">
        <f>'Unit Cost Detail'!O91</f>
        <v>0</v>
      </c>
      <c r="P84" s="44">
        <f>'Unit Cost Detail'!P91</f>
        <v>0</v>
      </c>
      <c r="Q84" s="40">
        <f>IF(0=0,0,SUM('Cost Flow Detail'!N148:P148)/0)</f>
        <v>0</v>
      </c>
    </row>
    <row r="85" spans="1:17" ht="12.75" customHeight="1">
      <c r="A85" s="16" t="str">
        <f>"   "&amp;Labels!B59</f>
        <v xml:space="preserve">   Labor</v>
      </c>
      <c r="B85" s="44">
        <f>'Unit Cost Detail'!B92</f>
        <v>0</v>
      </c>
      <c r="C85" s="44">
        <f>'Unit Cost Detail'!C92</f>
        <v>0</v>
      </c>
      <c r="D85" s="44">
        <f>'Unit Cost Detail'!D92</f>
        <v>0</v>
      </c>
      <c r="E85" s="40">
        <f>IF(0=0,0,SUM('Cost Flow Detail'!B149:D149)/0)</f>
        <v>0</v>
      </c>
      <c r="F85" s="44">
        <f>'Unit Cost Detail'!F92</f>
        <v>0</v>
      </c>
      <c r="G85" s="44">
        <f>'Unit Cost Detail'!G92</f>
        <v>0</v>
      </c>
      <c r="H85" s="44">
        <f>'Unit Cost Detail'!H92</f>
        <v>0</v>
      </c>
      <c r="I85" s="40">
        <f>IF(0=0,0,SUM('Cost Flow Detail'!F149:H149)/0)</f>
        <v>0</v>
      </c>
      <c r="J85" s="44">
        <f>'Unit Cost Detail'!J92</f>
        <v>0</v>
      </c>
      <c r="K85" s="44">
        <f>'Unit Cost Detail'!K92</f>
        <v>0</v>
      </c>
      <c r="L85" s="44">
        <f>'Unit Cost Detail'!L92</f>
        <v>0</v>
      </c>
      <c r="M85" s="40">
        <f>IF(0=0,0,SUM('Cost Flow Detail'!J149:L149)/0)</f>
        <v>0</v>
      </c>
      <c r="N85" s="44">
        <f>'Unit Cost Detail'!N92</f>
        <v>0</v>
      </c>
      <c r="O85" s="44">
        <f>'Unit Cost Detail'!O92</f>
        <v>0</v>
      </c>
      <c r="P85" s="44">
        <f>'Unit Cost Detail'!P92</f>
        <v>0</v>
      </c>
      <c r="Q85" s="40">
        <f>IF(0=0,0,SUM('Cost Flow Detail'!N149:P149)/0)</f>
        <v>0</v>
      </c>
    </row>
    <row r="86" spans="1:17" ht="12.75" customHeight="1">
      <c r="A86" s="16" t="str">
        <f>"   "&amp;Labels!B60</f>
        <v xml:space="preserve">   Fixed Exp</v>
      </c>
      <c r="B86" s="44">
        <f>'Unit Cost Detail'!B93</f>
        <v>0</v>
      </c>
      <c r="C86" s="44">
        <f>'Unit Cost Detail'!C93</f>
        <v>0</v>
      </c>
      <c r="D86" s="44">
        <f>'Unit Cost Detail'!D93</f>
        <v>0</v>
      </c>
      <c r="E86" s="40">
        <f>IF(0=0,0,SUM('Cost Flow Detail'!B150:D150)/0)</f>
        <v>0</v>
      </c>
      <c r="F86" s="44">
        <f>'Unit Cost Detail'!F93</f>
        <v>0</v>
      </c>
      <c r="G86" s="44">
        <f>'Unit Cost Detail'!G93</f>
        <v>0</v>
      </c>
      <c r="H86" s="44">
        <f>'Unit Cost Detail'!H93</f>
        <v>0</v>
      </c>
      <c r="I86" s="40">
        <f>IF(0=0,0,SUM('Cost Flow Detail'!F150:H150)/0)</f>
        <v>0</v>
      </c>
      <c r="J86" s="44">
        <f>'Unit Cost Detail'!J93</f>
        <v>0</v>
      </c>
      <c r="K86" s="44">
        <f>'Unit Cost Detail'!K93</f>
        <v>0</v>
      </c>
      <c r="L86" s="44">
        <f>'Unit Cost Detail'!L93</f>
        <v>0</v>
      </c>
      <c r="M86" s="40">
        <f>IF(0=0,0,SUM('Cost Flow Detail'!J150:L150)/0)</f>
        <v>0</v>
      </c>
      <c r="N86" s="44">
        <f>'Unit Cost Detail'!N93</f>
        <v>0</v>
      </c>
      <c r="O86" s="44">
        <f>'Unit Cost Detail'!O93</f>
        <v>0</v>
      </c>
      <c r="P86" s="44">
        <f>'Unit Cost Detail'!P93</f>
        <v>0</v>
      </c>
      <c r="Q86" s="40">
        <f>IF(0=0,0,SUM('Cost Flow Detail'!N150:P150)/0)</f>
        <v>0</v>
      </c>
    </row>
    <row r="87" spans="1:17" ht="12.75" customHeight="1">
      <c r="A87" s="16" t="str">
        <f>"   "&amp;Labels!B61</f>
        <v xml:space="preserve">   OH</v>
      </c>
      <c r="B87" s="44">
        <f>'Unit Cost Detail'!B94</f>
        <v>0</v>
      </c>
      <c r="C87" s="44">
        <f>'Unit Cost Detail'!C94</f>
        <v>0</v>
      </c>
      <c r="D87" s="44">
        <f>'Unit Cost Detail'!D94</f>
        <v>0</v>
      </c>
      <c r="E87" s="40">
        <f>IF(0=0,0,SUM('Cost Flow Detail'!B151:D151)/0)</f>
        <v>0</v>
      </c>
      <c r="F87" s="44">
        <f>'Unit Cost Detail'!F94</f>
        <v>0</v>
      </c>
      <c r="G87" s="44">
        <f>'Unit Cost Detail'!G94</f>
        <v>0</v>
      </c>
      <c r="H87" s="44">
        <f>'Unit Cost Detail'!H94</f>
        <v>0</v>
      </c>
      <c r="I87" s="40">
        <f>IF(0=0,0,SUM('Cost Flow Detail'!F151:H151)/0)</f>
        <v>0</v>
      </c>
      <c r="J87" s="44">
        <f>'Unit Cost Detail'!J94</f>
        <v>0</v>
      </c>
      <c r="K87" s="44">
        <f>'Unit Cost Detail'!K94</f>
        <v>0</v>
      </c>
      <c r="L87" s="44">
        <f>'Unit Cost Detail'!L94</f>
        <v>0</v>
      </c>
      <c r="M87" s="40">
        <f>IF(0=0,0,SUM('Cost Flow Detail'!J151:L151)/0)</f>
        <v>0</v>
      </c>
      <c r="N87" s="44">
        <f>'Unit Cost Detail'!N94</f>
        <v>0</v>
      </c>
      <c r="O87" s="44">
        <f>'Unit Cost Detail'!O94</f>
        <v>0</v>
      </c>
      <c r="P87" s="44">
        <f>'Unit Cost Detail'!P94</f>
        <v>0</v>
      </c>
      <c r="Q87" s="40">
        <f>IF(0=0,0,SUM('Cost Flow Detail'!N151:P151)/0)</f>
        <v>0</v>
      </c>
    </row>
    <row r="88" spans="1:17" ht="12.75" customHeight="1">
      <c r="A88" s="7" t="str">
        <f>Labels!B66</f>
        <v>Stage 3</v>
      </c>
      <c r="B88" s="43"/>
      <c r="C88" s="43"/>
      <c r="D88" s="43"/>
      <c r="E88" s="40"/>
      <c r="F88" s="43"/>
      <c r="G88" s="43"/>
      <c r="H88" s="43"/>
      <c r="I88" s="40"/>
      <c r="J88" s="43"/>
      <c r="K88" s="43"/>
      <c r="L88" s="43"/>
      <c r="M88" s="40"/>
      <c r="N88" s="43"/>
      <c r="O88" s="43"/>
      <c r="P88" s="43"/>
      <c r="Q88" s="40"/>
    </row>
    <row r="89" spans="1:17" ht="12.75" customHeight="1">
      <c r="A89" s="16" t="str">
        <f>"   "&amp;Labels!B58</f>
        <v xml:space="preserve">   Material</v>
      </c>
      <c r="B89" s="44">
        <f>'Unit Cost Detail'!B96</f>
        <v>0</v>
      </c>
      <c r="C89" s="44">
        <f>'Unit Cost Detail'!C96</f>
        <v>0</v>
      </c>
      <c r="D89" s="44">
        <f>'Unit Cost Detail'!D96</f>
        <v>0</v>
      </c>
      <c r="E89" s="40">
        <f>IF(0=0,0,SUM('Cost Flow Detail'!B154:D154)/0)</f>
        <v>0</v>
      </c>
      <c r="F89" s="44">
        <f>'Unit Cost Detail'!F96</f>
        <v>0</v>
      </c>
      <c r="G89" s="44">
        <f>'Unit Cost Detail'!G96</f>
        <v>0</v>
      </c>
      <c r="H89" s="44">
        <f>'Unit Cost Detail'!H96</f>
        <v>0</v>
      </c>
      <c r="I89" s="40">
        <f>IF(0=0,0,SUM('Cost Flow Detail'!F154:H154)/0)</f>
        <v>0</v>
      </c>
      <c r="J89" s="44">
        <f>'Unit Cost Detail'!J96</f>
        <v>0</v>
      </c>
      <c r="K89" s="44">
        <f>'Unit Cost Detail'!K96</f>
        <v>0</v>
      </c>
      <c r="L89" s="44">
        <f>'Unit Cost Detail'!L96</f>
        <v>0</v>
      </c>
      <c r="M89" s="40">
        <f>IF(0=0,0,SUM('Cost Flow Detail'!J154:L154)/0)</f>
        <v>0</v>
      </c>
      <c r="N89" s="44">
        <f>'Unit Cost Detail'!N96</f>
        <v>0</v>
      </c>
      <c r="O89" s="44">
        <f>'Unit Cost Detail'!O96</f>
        <v>0</v>
      </c>
      <c r="P89" s="44">
        <f>'Unit Cost Detail'!P96</f>
        <v>0</v>
      </c>
      <c r="Q89" s="40">
        <f>IF(0=0,0,SUM('Cost Flow Detail'!N154:P154)/0)</f>
        <v>0</v>
      </c>
    </row>
    <row r="90" spans="1:17" ht="12.75" customHeight="1">
      <c r="A90" s="16" t="str">
        <f>"   "&amp;Labels!B59</f>
        <v xml:space="preserve">   Labor</v>
      </c>
      <c r="B90" s="44">
        <f>'Unit Cost Detail'!B97</f>
        <v>0</v>
      </c>
      <c r="C90" s="44">
        <f>'Unit Cost Detail'!C97</f>
        <v>0</v>
      </c>
      <c r="D90" s="44">
        <f>'Unit Cost Detail'!D97</f>
        <v>0</v>
      </c>
      <c r="E90" s="40">
        <f>IF(0=0,0,SUM('Cost Flow Detail'!B155:D155)/0)</f>
        <v>0</v>
      </c>
      <c r="F90" s="44">
        <f>'Unit Cost Detail'!F97</f>
        <v>0</v>
      </c>
      <c r="G90" s="44">
        <f>'Unit Cost Detail'!G97</f>
        <v>0</v>
      </c>
      <c r="H90" s="44">
        <f>'Unit Cost Detail'!H97</f>
        <v>0</v>
      </c>
      <c r="I90" s="40">
        <f>IF(0=0,0,SUM('Cost Flow Detail'!F155:H155)/0)</f>
        <v>0</v>
      </c>
      <c r="J90" s="44">
        <f>'Unit Cost Detail'!J97</f>
        <v>0</v>
      </c>
      <c r="K90" s="44">
        <f>'Unit Cost Detail'!K97</f>
        <v>0</v>
      </c>
      <c r="L90" s="44">
        <f>'Unit Cost Detail'!L97</f>
        <v>0</v>
      </c>
      <c r="M90" s="40">
        <f>IF(0=0,0,SUM('Cost Flow Detail'!J155:L155)/0)</f>
        <v>0</v>
      </c>
      <c r="N90" s="44">
        <f>'Unit Cost Detail'!N97</f>
        <v>0</v>
      </c>
      <c r="O90" s="44">
        <f>'Unit Cost Detail'!O97</f>
        <v>0</v>
      </c>
      <c r="P90" s="44">
        <f>'Unit Cost Detail'!P97</f>
        <v>0</v>
      </c>
      <c r="Q90" s="40">
        <f>IF(0=0,0,SUM('Cost Flow Detail'!N155:P155)/0)</f>
        <v>0</v>
      </c>
    </row>
    <row r="91" spans="1:17" ht="12.75" customHeight="1">
      <c r="A91" s="16" t="str">
        <f>"   "&amp;Labels!B60</f>
        <v xml:space="preserve">   Fixed Exp</v>
      </c>
      <c r="B91" s="44">
        <f>'Unit Cost Detail'!B98</f>
        <v>0</v>
      </c>
      <c r="C91" s="44">
        <f>'Unit Cost Detail'!C98</f>
        <v>0</v>
      </c>
      <c r="D91" s="44">
        <f>'Unit Cost Detail'!D98</f>
        <v>0</v>
      </c>
      <c r="E91" s="40">
        <f>IF(0=0,0,SUM('Cost Flow Detail'!B156:D156)/0)</f>
        <v>0</v>
      </c>
      <c r="F91" s="44">
        <f>'Unit Cost Detail'!F98</f>
        <v>0</v>
      </c>
      <c r="G91" s="44">
        <f>'Unit Cost Detail'!G98</f>
        <v>0</v>
      </c>
      <c r="H91" s="44">
        <f>'Unit Cost Detail'!H98</f>
        <v>0</v>
      </c>
      <c r="I91" s="40">
        <f>IF(0=0,0,SUM('Cost Flow Detail'!F156:H156)/0)</f>
        <v>0</v>
      </c>
      <c r="J91" s="44">
        <f>'Unit Cost Detail'!J98</f>
        <v>0</v>
      </c>
      <c r="K91" s="44">
        <f>'Unit Cost Detail'!K98</f>
        <v>0</v>
      </c>
      <c r="L91" s="44">
        <f>'Unit Cost Detail'!L98</f>
        <v>0</v>
      </c>
      <c r="M91" s="40">
        <f>IF(0=0,0,SUM('Cost Flow Detail'!J156:L156)/0)</f>
        <v>0</v>
      </c>
      <c r="N91" s="44">
        <f>'Unit Cost Detail'!N98</f>
        <v>0</v>
      </c>
      <c r="O91" s="44">
        <f>'Unit Cost Detail'!O98</f>
        <v>0</v>
      </c>
      <c r="P91" s="44">
        <f>'Unit Cost Detail'!P98</f>
        <v>0</v>
      </c>
      <c r="Q91" s="40">
        <f>IF(0=0,0,SUM('Cost Flow Detail'!N156:P156)/0)</f>
        <v>0</v>
      </c>
    </row>
    <row r="92" spans="1:17" ht="12.75" customHeight="1">
      <c r="A92" s="21" t="str">
        <f>"   "&amp;Labels!B61</f>
        <v xml:space="preserve">   OH</v>
      </c>
      <c r="B92" s="70">
        <f>'Unit Cost Detail'!B99</f>
        <v>0</v>
      </c>
      <c r="C92" s="70">
        <f>'Unit Cost Detail'!C99</f>
        <v>0</v>
      </c>
      <c r="D92" s="70">
        <f>'Unit Cost Detail'!D99</f>
        <v>0</v>
      </c>
      <c r="E92" s="47">
        <f>IF(0=0,0,SUM('Cost Flow Detail'!B157:D157)/0)</f>
        <v>0</v>
      </c>
      <c r="F92" s="70">
        <f>'Unit Cost Detail'!F99</f>
        <v>0</v>
      </c>
      <c r="G92" s="70">
        <f>'Unit Cost Detail'!G99</f>
        <v>0</v>
      </c>
      <c r="H92" s="70">
        <f>'Unit Cost Detail'!H99</f>
        <v>0</v>
      </c>
      <c r="I92" s="47">
        <f>IF(0=0,0,SUM('Cost Flow Detail'!F157:H157)/0)</f>
        <v>0</v>
      </c>
      <c r="J92" s="70">
        <f>'Unit Cost Detail'!J99</f>
        <v>0</v>
      </c>
      <c r="K92" s="70">
        <f>'Unit Cost Detail'!K99</f>
        <v>0</v>
      </c>
      <c r="L92" s="70">
        <f>'Unit Cost Detail'!L99</f>
        <v>0</v>
      </c>
      <c r="M92" s="47">
        <f>IF(0=0,0,SUM('Cost Flow Detail'!J157:L157)/0)</f>
        <v>0</v>
      </c>
      <c r="N92" s="70">
        <f>'Unit Cost Detail'!N99</f>
        <v>0</v>
      </c>
      <c r="O92" s="70">
        <f>'Unit Cost Detail'!O99</f>
        <v>0</v>
      </c>
      <c r="P92" s="70">
        <f>'Unit Cost Detail'!P99</f>
        <v>0</v>
      </c>
      <c r="Q92" s="47">
        <f>IF(0=0,0,SUM('Cost Flow Detail'!N157:P157)/0)</f>
        <v>0</v>
      </c>
    </row>
    <row r="93" spans="1:17" ht="12.75" customHeight="1">
      <c r="A93" s="1" t="str">
        <f>Labels!B31</f>
        <v>Scrap Cost/Unit</v>
      </c>
    </row>
    <row r="94" spans="1:17" ht="12.75" customHeight="1">
      <c r="A94" s="87" t="str">
        <f>Labels!D64</f>
        <v>Lvl 1</v>
      </c>
      <c r="B94" s="11" t="str">
        <f>ZZZ__FnCalls!F7</f>
        <v>Jan 2011</v>
      </c>
      <c r="C94" s="12" t="str">
        <f>ZZZ__FnCalls!F8</f>
        <v>Feb 2011</v>
      </c>
      <c r="D94" s="12" t="str">
        <f>ZZZ__FnCalls!F9</f>
        <v>Mar 2011</v>
      </c>
      <c r="E94" s="13" t="str">
        <f>ZZZ__FnCalls!G7</f>
        <v>Q1 2011</v>
      </c>
      <c r="F94" s="12" t="str">
        <f>ZZZ__FnCalls!F10</f>
        <v>Apr 2011</v>
      </c>
      <c r="G94" s="12" t="str">
        <f>ZZZ__FnCalls!F11</f>
        <v>May 2011</v>
      </c>
      <c r="H94" s="12" t="str">
        <f>ZZZ__FnCalls!F12</f>
        <v>Jun 2011</v>
      </c>
      <c r="I94" s="13" t="str">
        <f>ZZZ__FnCalls!G10</f>
        <v>Q2 2011</v>
      </c>
      <c r="J94" s="12" t="str">
        <f>ZZZ__FnCalls!F13</f>
        <v>Jul 2011</v>
      </c>
      <c r="K94" s="12" t="str">
        <f>ZZZ__FnCalls!F14</f>
        <v>Aug 2011</v>
      </c>
      <c r="L94" s="12" t="str">
        <f>ZZZ__FnCalls!F15</f>
        <v>Sep 2011</v>
      </c>
      <c r="M94" s="13" t="str">
        <f>ZZZ__FnCalls!G13</f>
        <v>Q3 2011</v>
      </c>
      <c r="N94" s="12" t="str">
        <f>ZZZ__FnCalls!F16</f>
        <v>Oct 2011</v>
      </c>
      <c r="O94" s="12" t="str">
        <f>ZZZ__FnCalls!F17</f>
        <v>Nov 2011</v>
      </c>
      <c r="P94" s="12" t="str">
        <f>ZZZ__FnCalls!F18</f>
        <v>Dec 2011</v>
      </c>
      <c r="Q94" s="13" t="str">
        <f>ZZZ__FnCalls!G16</f>
        <v>Q4 2011</v>
      </c>
    </row>
    <row r="95" spans="1:17" ht="12.75" customHeight="1">
      <c r="A95" s="4" t="str">
        <f>Labels!B64</f>
        <v>Stage 1</v>
      </c>
      <c r="B95" s="37"/>
      <c r="C95" s="37"/>
      <c r="D95" s="37"/>
      <c r="E95" s="38"/>
      <c r="F95" s="37"/>
      <c r="G95" s="37"/>
      <c r="H95" s="37"/>
      <c r="I95" s="38"/>
      <c r="J95" s="37"/>
      <c r="K95" s="37"/>
      <c r="L95" s="37"/>
      <c r="M95" s="38"/>
      <c r="N95" s="37"/>
      <c r="O95" s="37"/>
      <c r="P95" s="37"/>
      <c r="Q95" s="38"/>
    </row>
    <row r="96" spans="1:17" ht="12.75" customHeight="1">
      <c r="A96" s="16" t="str">
        <f>"   "&amp;Labels!B58</f>
        <v xml:space="preserve">   Material</v>
      </c>
      <c r="B96" s="44">
        <f>IF(Units!B44=0,0,'Cost Flow Detail'!B190/Units!B44)</f>
        <v>0</v>
      </c>
      <c r="C96" s="44">
        <f>IF(Units!C44=0,0,'Cost Flow Detail'!C190/Units!C44)</f>
        <v>0</v>
      </c>
      <c r="D96" s="44">
        <f>IF(Units!D44=0,0,'Cost Flow Detail'!D190/Units!D44)</f>
        <v>0</v>
      </c>
      <c r="E96" s="40">
        <f>IF(SUM(Units!B44:D44)=0,0,SUM('Cost Flow Detail'!B190:D190)/SUM(Units!B44:D44))</f>
        <v>0</v>
      </c>
      <c r="F96" s="44">
        <f>IF(Units!F44=0,0,'Cost Flow Detail'!F190/Units!F44)</f>
        <v>0</v>
      </c>
      <c r="G96" s="44">
        <f>IF(Units!G44=0,0,'Cost Flow Detail'!G190/Units!G44)</f>
        <v>0</v>
      </c>
      <c r="H96" s="44">
        <f>IF(Units!H44=0,0,'Cost Flow Detail'!H190/Units!H44)</f>
        <v>0</v>
      </c>
      <c r="I96" s="40">
        <f>IF(SUM(Units!F44:H44)=0,0,SUM('Cost Flow Detail'!F190:H190)/SUM(Units!F44:H44))</f>
        <v>0</v>
      </c>
      <c r="J96" s="44">
        <f>IF(Units!J44=0,0,'Cost Flow Detail'!J190/Units!J44)</f>
        <v>0</v>
      </c>
      <c r="K96" s="44">
        <f>IF(Units!K44=0,0,'Cost Flow Detail'!K190/Units!K44)</f>
        <v>0</v>
      </c>
      <c r="L96" s="44">
        <f>IF(Units!L44=0,0,'Cost Flow Detail'!L190/Units!L44)</f>
        <v>0</v>
      </c>
      <c r="M96" s="40">
        <f>IF(SUM(Units!J44:L44)=0,0,SUM('Cost Flow Detail'!J190:L190)/SUM(Units!J44:L44))</f>
        <v>0</v>
      </c>
      <c r="N96" s="44">
        <f>IF(Units!N44=0,0,'Cost Flow Detail'!N190/Units!N44)</f>
        <v>0</v>
      </c>
      <c r="O96" s="44">
        <f>IF(Units!O44=0,0,'Cost Flow Detail'!O190/Units!O44)</f>
        <v>0</v>
      </c>
      <c r="P96" s="44">
        <f>IF(Units!P44=0,0,'Cost Flow Detail'!P190/Units!P44)</f>
        <v>0</v>
      </c>
      <c r="Q96" s="40">
        <f>IF(SUM(Units!N44:P44)=0,0,SUM('Cost Flow Detail'!N190:P190)/SUM(Units!N44:P44))</f>
        <v>0</v>
      </c>
    </row>
    <row r="97" spans="1:17" ht="12.75" customHeight="1">
      <c r="A97" s="16" t="str">
        <f>"   "&amp;Labels!B59</f>
        <v xml:space="preserve">   Labor</v>
      </c>
      <c r="B97" s="44">
        <f>IF(Units!B44=0,0,'Cost Flow Detail'!B191/Units!B44)</f>
        <v>0</v>
      </c>
      <c r="C97" s="44">
        <f>IF(Units!C44=0,0,'Cost Flow Detail'!C191/Units!C44)</f>
        <v>0</v>
      </c>
      <c r="D97" s="44">
        <f>IF(Units!D44=0,0,'Cost Flow Detail'!D191/Units!D44)</f>
        <v>0</v>
      </c>
      <c r="E97" s="40">
        <f>IF(SUM(Units!B44:D44)=0,0,SUM('Cost Flow Detail'!B191:D191)/SUM(Units!B44:D44))</f>
        <v>0</v>
      </c>
      <c r="F97" s="44">
        <f>IF(Units!F44=0,0,'Cost Flow Detail'!F191/Units!F44)</f>
        <v>0</v>
      </c>
      <c r="G97" s="44">
        <f>IF(Units!G44=0,0,'Cost Flow Detail'!G191/Units!G44)</f>
        <v>0</v>
      </c>
      <c r="H97" s="44">
        <f>IF(Units!H44=0,0,'Cost Flow Detail'!H191/Units!H44)</f>
        <v>0</v>
      </c>
      <c r="I97" s="40">
        <f>IF(SUM(Units!F44:H44)=0,0,SUM('Cost Flow Detail'!F191:H191)/SUM(Units!F44:H44))</f>
        <v>0</v>
      </c>
      <c r="J97" s="44">
        <f>IF(Units!J44=0,0,'Cost Flow Detail'!J191/Units!J44)</f>
        <v>0</v>
      </c>
      <c r="K97" s="44">
        <f>IF(Units!K44=0,0,'Cost Flow Detail'!K191/Units!K44)</f>
        <v>0</v>
      </c>
      <c r="L97" s="44">
        <f>IF(Units!L44=0,0,'Cost Flow Detail'!L191/Units!L44)</f>
        <v>0</v>
      </c>
      <c r="M97" s="40">
        <f>IF(SUM(Units!J44:L44)=0,0,SUM('Cost Flow Detail'!J191:L191)/SUM(Units!J44:L44))</f>
        <v>0</v>
      </c>
      <c r="N97" s="44">
        <f>IF(Units!N44=0,0,'Cost Flow Detail'!N191/Units!N44)</f>
        <v>0</v>
      </c>
      <c r="O97" s="44">
        <f>IF(Units!O44=0,0,'Cost Flow Detail'!O191/Units!O44)</f>
        <v>0</v>
      </c>
      <c r="P97" s="44">
        <f>IF(Units!P44=0,0,'Cost Flow Detail'!P191/Units!P44)</f>
        <v>0</v>
      </c>
      <c r="Q97" s="40">
        <f>IF(SUM(Units!N44:P44)=0,0,SUM('Cost Flow Detail'!N191:P191)/SUM(Units!N44:P44))</f>
        <v>0</v>
      </c>
    </row>
    <row r="98" spans="1:17" ht="12.75" customHeight="1">
      <c r="A98" s="16" t="str">
        <f>"   "&amp;Labels!B60</f>
        <v xml:space="preserve">   Fixed Exp</v>
      </c>
      <c r="B98" s="44">
        <f>IF(Units!B44=0,0,'Cost Flow Detail'!B192/Units!B44)</f>
        <v>0</v>
      </c>
      <c r="C98" s="44">
        <f>IF(Units!C44=0,0,'Cost Flow Detail'!C192/Units!C44)</f>
        <v>0</v>
      </c>
      <c r="D98" s="44">
        <f>IF(Units!D44=0,0,'Cost Flow Detail'!D192/Units!D44)</f>
        <v>0</v>
      </c>
      <c r="E98" s="40">
        <f>IF(SUM(Units!B44:D44)=0,0,SUM('Cost Flow Detail'!B192:D192)/SUM(Units!B44:D44))</f>
        <v>0</v>
      </c>
      <c r="F98" s="44">
        <f>IF(Units!F44=0,0,'Cost Flow Detail'!F192/Units!F44)</f>
        <v>0</v>
      </c>
      <c r="G98" s="44">
        <f>IF(Units!G44=0,0,'Cost Flow Detail'!G192/Units!G44)</f>
        <v>0</v>
      </c>
      <c r="H98" s="44">
        <f>IF(Units!H44=0,0,'Cost Flow Detail'!H192/Units!H44)</f>
        <v>0</v>
      </c>
      <c r="I98" s="40">
        <f>IF(SUM(Units!F44:H44)=0,0,SUM('Cost Flow Detail'!F192:H192)/SUM(Units!F44:H44))</f>
        <v>0</v>
      </c>
      <c r="J98" s="44">
        <f>IF(Units!J44=0,0,'Cost Flow Detail'!J192/Units!J44)</f>
        <v>0</v>
      </c>
      <c r="K98" s="44">
        <f>IF(Units!K44=0,0,'Cost Flow Detail'!K192/Units!K44)</f>
        <v>0</v>
      </c>
      <c r="L98" s="44">
        <f>IF(Units!L44=0,0,'Cost Flow Detail'!L192/Units!L44)</f>
        <v>0</v>
      </c>
      <c r="M98" s="40">
        <f>IF(SUM(Units!J44:L44)=0,0,SUM('Cost Flow Detail'!J192:L192)/SUM(Units!J44:L44))</f>
        <v>0</v>
      </c>
      <c r="N98" s="44">
        <f>IF(Units!N44=0,0,'Cost Flow Detail'!N192/Units!N44)</f>
        <v>0</v>
      </c>
      <c r="O98" s="44">
        <f>IF(Units!O44=0,0,'Cost Flow Detail'!O192/Units!O44)</f>
        <v>0</v>
      </c>
      <c r="P98" s="44">
        <f>IF(Units!P44=0,0,'Cost Flow Detail'!P192/Units!P44)</f>
        <v>0</v>
      </c>
      <c r="Q98" s="40">
        <f>IF(SUM(Units!N44:P44)=0,0,SUM('Cost Flow Detail'!N192:P192)/SUM(Units!N44:P44))</f>
        <v>0</v>
      </c>
    </row>
    <row r="99" spans="1:17" ht="12.75" customHeight="1">
      <c r="A99" s="16" t="str">
        <f>"   "&amp;Labels!B61</f>
        <v xml:space="preserve">   OH</v>
      </c>
      <c r="B99" s="44">
        <f>IF(Units!B44=0,0,'Cost Flow Detail'!B193/Units!B44)</f>
        <v>0</v>
      </c>
      <c r="C99" s="44">
        <f>IF(Units!C44=0,0,'Cost Flow Detail'!C193/Units!C44)</f>
        <v>0</v>
      </c>
      <c r="D99" s="44">
        <f>IF(Units!D44=0,0,'Cost Flow Detail'!D193/Units!D44)</f>
        <v>0</v>
      </c>
      <c r="E99" s="40">
        <f>IF(SUM(Units!B44:D44)=0,0,SUM('Cost Flow Detail'!B193:D193)/SUM(Units!B44:D44))</f>
        <v>0</v>
      </c>
      <c r="F99" s="44">
        <f>IF(Units!F44=0,0,'Cost Flow Detail'!F193/Units!F44)</f>
        <v>0</v>
      </c>
      <c r="G99" s="44">
        <f>IF(Units!G44=0,0,'Cost Flow Detail'!G193/Units!G44)</f>
        <v>0</v>
      </c>
      <c r="H99" s="44">
        <f>IF(Units!H44=0,0,'Cost Flow Detail'!H193/Units!H44)</f>
        <v>0</v>
      </c>
      <c r="I99" s="40">
        <f>IF(SUM(Units!F44:H44)=0,0,SUM('Cost Flow Detail'!F193:H193)/SUM(Units!F44:H44))</f>
        <v>0</v>
      </c>
      <c r="J99" s="44">
        <f>IF(Units!J44=0,0,'Cost Flow Detail'!J193/Units!J44)</f>
        <v>0</v>
      </c>
      <c r="K99" s="44">
        <f>IF(Units!K44=0,0,'Cost Flow Detail'!K193/Units!K44)</f>
        <v>0</v>
      </c>
      <c r="L99" s="44">
        <f>IF(Units!L44=0,0,'Cost Flow Detail'!L193/Units!L44)</f>
        <v>0</v>
      </c>
      <c r="M99" s="40">
        <f>IF(SUM(Units!J44:L44)=0,0,SUM('Cost Flow Detail'!J193:L193)/SUM(Units!J44:L44))</f>
        <v>0</v>
      </c>
      <c r="N99" s="44">
        <f>IF(Units!N44=0,0,'Cost Flow Detail'!N193/Units!N44)</f>
        <v>0</v>
      </c>
      <c r="O99" s="44">
        <f>IF(Units!O44=0,0,'Cost Flow Detail'!O193/Units!O44)</f>
        <v>0</v>
      </c>
      <c r="P99" s="44">
        <f>IF(Units!P44=0,0,'Cost Flow Detail'!P193/Units!P44)</f>
        <v>0</v>
      </c>
      <c r="Q99" s="40">
        <f>IF(SUM(Units!N44:P44)=0,0,SUM('Cost Flow Detail'!N193:P193)/SUM(Units!N44:P44))</f>
        <v>0</v>
      </c>
    </row>
    <row r="100" spans="1:17" ht="12.75" customHeight="1">
      <c r="A100" s="7" t="str">
        <f>Labels!B65</f>
        <v>Stage 2</v>
      </c>
      <c r="B100" s="43"/>
      <c r="C100" s="43"/>
      <c r="D100" s="43"/>
      <c r="E100" s="40"/>
      <c r="F100" s="43"/>
      <c r="G100" s="43"/>
      <c r="H100" s="43"/>
      <c r="I100" s="40"/>
      <c r="J100" s="43"/>
      <c r="K100" s="43"/>
      <c r="L100" s="43"/>
      <c r="M100" s="40"/>
      <c r="N100" s="43"/>
      <c r="O100" s="43"/>
      <c r="P100" s="43"/>
      <c r="Q100" s="40"/>
    </row>
    <row r="101" spans="1:17" ht="12.75" customHeight="1">
      <c r="A101" s="16" t="str">
        <f>"   "&amp;Labels!B58</f>
        <v xml:space="preserve">   Material</v>
      </c>
      <c r="B101" s="44">
        <f>IF(Units!B45=0,0,'Cost Flow Detail'!B196/Units!B45)</f>
        <v>0</v>
      </c>
      <c r="C101" s="44">
        <f>IF(Units!C45=0,0,'Cost Flow Detail'!C196/Units!C45)</f>
        <v>0</v>
      </c>
      <c r="D101" s="44">
        <f>IF(Units!D45=0,0,'Cost Flow Detail'!D196/Units!D45)</f>
        <v>0</v>
      </c>
      <c r="E101" s="40">
        <f>IF(SUM(Units!B45:D45)=0,0,SUM('Cost Flow Detail'!B196:D196)/SUM(Units!B45:D45))</f>
        <v>0</v>
      </c>
      <c r="F101" s="44">
        <f>IF(Units!F45=0,0,'Cost Flow Detail'!F196/Units!F45)</f>
        <v>0</v>
      </c>
      <c r="G101" s="44">
        <f>IF(Units!G45=0,0,'Cost Flow Detail'!G196/Units!G45)</f>
        <v>0</v>
      </c>
      <c r="H101" s="44">
        <f>IF(Units!H45=0,0,'Cost Flow Detail'!H196/Units!H45)</f>
        <v>0</v>
      </c>
      <c r="I101" s="40">
        <f>IF(SUM(Units!F45:H45)=0,0,SUM('Cost Flow Detail'!F196:H196)/SUM(Units!F45:H45))</f>
        <v>0</v>
      </c>
      <c r="J101" s="44">
        <f>IF(Units!J45=0,0,'Cost Flow Detail'!J196/Units!J45)</f>
        <v>0</v>
      </c>
      <c r="K101" s="44">
        <f>IF(Units!K45=0,0,'Cost Flow Detail'!K196/Units!K45)</f>
        <v>0</v>
      </c>
      <c r="L101" s="44">
        <f>IF(Units!L45=0,0,'Cost Flow Detail'!L196/Units!L45)</f>
        <v>0</v>
      </c>
      <c r="M101" s="40">
        <f>IF(SUM(Units!J45:L45)=0,0,SUM('Cost Flow Detail'!J196:L196)/SUM(Units!J45:L45))</f>
        <v>0</v>
      </c>
      <c r="N101" s="44">
        <f>IF(Units!N45=0,0,'Cost Flow Detail'!N196/Units!N45)</f>
        <v>0</v>
      </c>
      <c r="O101" s="44">
        <f>IF(Units!O45=0,0,'Cost Flow Detail'!O196/Units!O45)</f>
        <v>0</v>
      </c>
      <c r="P101" s="44">
        <f>IF(Units!P45=0,0,'Cost Flow Detail'!P196/Units!P45)</f>
        <v>0</v>
      </c>
      <c r="Q101" s="40">
        <f>IF(SUM(Units!N45:P45)=0,0,SUM('Cost Flow Detail'!N196:P196)/SUM(Units!N45:P45))</f>
        <v>0</v>
      </c>
    </row>
    <row r="102" spans="1:17" ht="12.75" customHeight="1">
      <c r="A102" s="16" t="str">
        <f>"   "&amp;Labels!B59</f>
        <v xml:space="preserve">   Labor</v>
      </c>
      <c r="B102" s="44">
        <f>IF(Units!B45=0,0,'Cost Flow Detail'!B197/Units!B45)</f>
        <v>0</v>
      </c>
      <c r="C102" s="44">
        <f>IF(Units!C45=0,0,'Cost Flow Detail'!C197/Units!C45)</f>
        <v>0</v>
      </c>
      <c r="D102" s="44">
        <f>IF(Units!D45=0,0,'Cost Flow Detail'!D197/Units!D45)</f>
        <v>0</v>
      </c>
      <c r="E102" s="40">
        <f>IF(SUM(Units!B45:D45)=0,0,SUM('Cost Flow Detail'!B197:D197)/SUM(Units!B45:D45))</f>
        <v>0</v>
      </c>
      <c r="F102" s="44">
        <f>IF(Units!F45=0,0,'Cost Flow Detail'!F197/Units!F45)</f>
        <v>0</v>
      </c>
      <c r="G102" s="44">
        <f>IF(Units!G45=0,0,'Cost Flow Detail'!G197/Units!G45)</f>
        <v>0</v>
      </c>
      <c r="H102" s="44">
        <f>IF(Units!H45=0,0,'Cost Flow Detail'!H197/Units!H45)</f>
        <v>0</v>
      </c>
      <c r="I102" s="40">
        <f>IF(SUM(Units!F45:H45)=0,0,SUM('Cost Flow Detail'!F197:H197)/SUM(Units!F45:H45))</f>
        <v>0</v>
      </c>
      <c r="J102" s="44">
        <f>IF(Units!J45=0,0,'Cost Flow Detail'!J197/Units!J45)</f>
        <v>0</v>
      </c>
      <c r="K102" s="44">
        <f>IF(Units!K45=0,0,'Cost Flow Detail'!K197/Units!K45)</f>
        <v>0</v>
      </c>
      <c r="L102" s="44">
        <f>IF(Units!L45=0,0,'Cost Flow Detail'!L197/Units!L45)</f>
        <v>0</v>
      </c>
      <c r="M102" s="40">
        <f>IF(SUM(Units!J45:L45)=0,0,SUM('Cost Flow Detail'!J197:L197)/SUM(Units!J45:L45))</f>
        <v>0</v>
      </c>
      <c r="N102" s="44">
        <f>IF(Units!N45=0,0,'Cost Flow Detail'!N197/Units!N45)</f>
        <v>0</v>
      </c>
      <c r="O102" s="44">
        <f>IF(Units!O45=0,0,'Cost Flow Detail'!O197/Units!O45)</f>
        <v>0</v>
      </c>
      <c r="P102" s="44">
        <f>IF(Units!P45=0,0,'Cost Flow Detail'!P197/Units!P45)</f>
        <v>0</v>
      </c>
      <c r="Q102" s="40">
        <f>IF(SUM(Units!N45:P45)=0,0,SUM('Cost Flow Detail'!N197:P197)/SUM(Units!N45:P45))</f>
        <v>0</v>
      </c>
    </row>
    <row r="103" spans="1:17" ht="12.75" customHeight="1">
      <c r="A103" s="16" t="str">
        <f>"   "&amp;Labels!B60</f>
        <v xml:space="preserve">   Fixed Exp</v>
      </c>
      <c r="B103" s="44">
        <f>IF(Units!B45=0,0,'Cost Flow Detail'!B198/Units!B45)</f>
        <v>0</v>
      </c>
      <c r="C103" s="44">
        <f>IF(Units!C45=0,0,'Cost Flow Detail'!C198/Units!C45)</f>
        <v>0</v>
      </c>
      <c r="D103" s="44">
        <f>IF(Units!D45=0,0,'Cost Flow Detail'!D198/Units!D45)</f>
        <v>0</v>
      </c>
      <c r="E103" s="40">
        <f>IF(SUM(Units!B45:D45)=0,0,SUM('Cost Flow Detail'!B198:D198)/SUM(Units!B45:D45))</f>
        <v>0</v>
      </c>
      <c r="F103" s="44">
        <f>IF(Units!F45=0,0,'Cost Flow Detail'!F198/Units!F45)</f>
        <v>0</v>
      </c>
      <c r="G103" s="44">
        <f>IF(Units!G45=0,0,'Cost Flow Detail'!G198/Units!G45)</f>
        <v>0</v>
      </c>
      <c r="H103" s="44">
        <f>IF(Units!H45=0,0,'Cost Flow Detail'!H198/Units!H45)</f>
        <v>0</v>
      </c>
      <c r="I103" s="40">
        <f>IF(SUM(Units!F45:H45)=0,0,SUM('Cost Flow Detail'!F198:H198)/SUM(Units!F45:H45))</f>
        <v>0</v>
      </c>
      <c r="J103" s="44">
        <f>IF(Units!J45=0,0,'Cost Flow Detail'!J198/Units!J45)</f>
        <v>0</v>
      </c>
      <c r="K103" s="44">
        <f>IF(Units!K45=0,0,'Cost Flow Detail'!K198/Units!K45)</f>
        <v>0</v>
      </c>
      <c r="L103" s="44">
        <f>IF(Units!L45=0,0,'Cost Flow Detail'!L198/Units!L45)</f>
        <v>0</v>
      </c>
      <c r="M103" s="40">
        <f>IF(SUM(Units!J45:L45)=0,0,SUM('Cost Flow Detail'!J198:L198)/SUM(Units!J45:L45))</f>
        <v>0</v>
      </c>
      <c r="N103" s="44">
        <f>IF(Units!N45=0,0,'Cost Flow Detail'!N198/Units!N45)</f>
        <v>0</v>
      </c>
      <c r="O103" s="44">
        <f>IF(Units!O45=0,0,'Cost Flow Detail'!O198/Units!O45)</f>
        <v>0</v>
      </c>
      <c r="P103" s="44">
        <f>IF(Units!P45=0,0,'Cost Flow Detail'!P198/Units!P45)</f>
        <v>0</v>
      </c>
      <c r="Q103" s="40">
        <f>IF(SUM(Units!N45:P45)=0,0,SUM('Cost Flow Detail'!N198:P198)/SUM(Units!N45:P45))</f>
        <v>0</v>
      </c>
    </row>
    <row r="104" spans="1:17" ht="12.75" customHeight="1">
      <c r="A104" s="16" t="str">
        <f>"   "&amp;Labels!B61</f>
        <v xml:space="preserve">   OH</v>
      </c>
      <c r="B104" s="44">
        <f>IF(Units!B45=0,0,'Cost Flow Detail'!B199/Units!B45)</f>
        <v>0</v>
      </c>
      <c r="C104" s="44">
        <f>IF(Units!C45=0,0,'Cost Flow Detail'!C199/Units!C45)</f>
        <v>0</v>
      </c>
      <c r="D104" s="44">
        <f>IF(Units!D45=0,0,'Cost Flow Detail'!D199/Units!D45)</f>
        <v>0</v>
      </c>
      <c r="E104" s="40">
        <f>IF(SUM(Units!B45:D45)=0,0,SUM('Cost Flow Detail'!B199:D199)/SUM(Units!B45:D45))</f>
        <v>0</v>
      </c>
      <c r="F104" s="44">
        <f>IF(Units!F45=0,0,'Cost Flow Detail'!F199/Units!F45)</f>
        <v>0</v>
      </c>
      <c r="G104" s="44">
        <f>IF(Units!G45=0,0,'Cost Flow Detail'!G199/Units!G45)</f>
        <v>0</v>
      </c>
      <c r="H104" s="44">
        <f>IF(Units!H45=0,0,'Cost Flow Detail'!H199/Units!H45)</f>
        <v>0</v>
      </c>
      <c r="I104" s="40">
        <f>IF(SUM(Units!F45:H45)=0,0,SUM('Cost Flow Detail'!F199:H199)/SUM(Units!F45:H45))</f>
        <v>0</v>
      </c>
      <c r="J104" s="44">
        <f>IF(Units!J45=0,0,'Cost Flow Detail'!J199/Units!J45)</f>
        <v>0</v>
      </c>
      <c r="K104" s="44">
        <f>IF(Units!K45=0,0,'Cost Flow Detail'!K199/Units!K45)</f>
        <v>0</v>
      </c>
      <c r="L104" s="44">
        <f>IF(Units!L45=0,0,'Cost Flow Detail'!L199/Units!L45)</f>
        <v>0</v>
      </c>
      <c r="M104" s="40">
        <f>IF(SUM(Units!J45:L45)=0,0,SUM('Cost Flow Detail'!J199:L199)/SUM(Units!J45:L45))</f>
        <v>0</v>
      </c>
      <c r="N104" s="44">
        <f>IF(Units!N45=0,0,'Cost Flow Detail'!N199/Units!N45)</f>
        <v>0</v>
      </c>
      <c r="O104" s="44">
        <f>IF(Units!O45=0,0,'Cost Flow Detail'!O199/Units!O45)</f>
        <v>0</v>
      </c>
      <c r="P104" s="44">
        <f>IF(Units!P45=0,0,'Cost Flow Detail'!P199/Units!P45)</f>
        <v>0</v>
      </c>
      <c r="Q104" s="40">
        <f>IF(SUM(Units!N45:P45)=0,0,SUM('Cost Flow Detail'!N199:P199)/SUM(Units!N45:P45))</f>
        <v>0</v>
      </c>
    </row>
    <row r="105" spans="1:17" ht="12.75" customHeight="1">
      <c r="A105" s="7" t="str">
        <f>Labels!B66</f>
        <v>Stage 3</v>
      </c>
      <c r="B105" s="43"/>
      <c r="C105" s="43"/>
      <c r="D105" s="43"/>
      <c r="E105" s="40"/>
      <c r="F105" s="43"/>
      <c r="G105" s="43"/>
      <c r="H105" s="43"/>
      <c r="I105" s="40"/>
      <c r="J105" s="43"/>
      <c r="K105" s="43"/>
      <c r="L105" s="43"/>
      <c r="M105" s="40"/>
      <c r="N105" s="43"/>
      <c r="O105" s="43"/>
      <c r="P105" s="43"/>
      <c r="Q105" s="40"/>
    </row>
    <row r="106" spans="1:17" ht="12.75" customHeight="1">
      <c r="A106" s="16" t="str">
        <f>"   "&amp;Labels!B58</f>
        <v xml:space="preserve">   Material</v>
      </c>
      <c r="B106" s="44">
        <f>IF(Units!B46=0,0,'Cost Flow Detail'!B202/Units!B46)</f>
        <v>0</v>
      </c>
      <c r="C106" s="44">
        <f>IF(Units!C46=0,0,'Cost Flow Detail'!C202/Units!C46)</f>
        <v>0</v>
      </c>
      <c r="D106" s="44">
        <f>IF(Units!D46=0,0,'Cost Flow Detail'!D202/Units!D46)</f>
        <v>0</v>
      </c>
      <c r="E106" s="40">
        <f>IF(SUM(Units!B46:D46)=0,0,SUM('Cost Flow Detail'!B202:D202)/SUM(Units!B46:D46))</f>
        <v>0</v>
      </c>
      <c r="F106" s="44">
        <f>IF(Units!F46=0,0,'Cost Flow Detail'!F202/Units!F46)</f>
        <v>0</v>
      </c>
      <c r="G106" s="44">
        <f>IF(Units!G46=0,0,'Cost Flow Detail'!G202/Units!G46)</f>
        <v>0</v>
      </c>
      <c r="H106" s="44">
        <f>IF(Units!H46=0,0,'Cost Flow Detail'!H202/Units!H46)</f>
        <v>0</v>
      </c>
      <c r="I106" s="40">
        <f>IF(SUM(Units!F46:H46)=0,0,SUM('Cost Flow Detail'!F202:H202)/SUM(Units!F46:H46))</f>
        <v>0</v>
      </c>
      <c r="J106" s="44">
        <f>IF(Units!J46=0,0,'Cost Flow Detail'!J202/Units!J46)</f>
        <v>0</v>
      </c>
      <c r="K106" s="44">
        <f>IF(Units!K46=0,0,'Cost Flow Detail'!K202/Units!K46)</f>
        <v>0</v>
      </c>
      <c r="L106" s="44">
        <f>IF(Units!L46=0,0,'Cost Flow Detail'!L202/Units!L46)</f>
        <v>0</v>
      </c>
      <c r="M106" s="40">
        <f>IF(SUM(Units!J46:L46)=0,0,SUM('Cost Flow Detail'!J202:L202)/SUM(Units!J46:L46))</f>
        <v>0</v>
      </c>
      <c r="N106" s="44">
        <f>IF(Units!N46=0,0,'Cost Flow Detail'!N202/Units!N46)</f>
        <v>0</v>
      </c>
      <c r="O106" s="44">
        <f>IF(Units!O46=0,0,'Cost Flow Detail'!O202/Units!O46)</f>
        <v>0</v>
      </c>
      <c r="P106" s="44">
        <f>IF(Units!P46=0,0,'Cost Flow Detail'!P202/Units!P46)</f>
        <v>0</v>
      </c>
      <c r="Q106" s="40">
        <f>IF(SUM(Units!N46:P46)=0,0,SUM('Cost Flow Detail'!N202:P202)/SUM(Units!N46:P46))</f>
        <v>0</v>
      </c>
    </row>
    <row r="107" spans="1:17" ht="12.75" customHeight="1">
      <c r="A107" s="16" t="str">
        <f>"   "&amp;Labels!B59</f>
        <v xml:space="preserve">   Labor</v>
      </c>
      <c r="B107" s="44">
        <f>IF(Units!B46=0,0,'Cost Flow Detail'!B203/Units!B46)</f>
        <v>0</v>
      </c>
      <c r="C107" s="44">
        <f>IF(Units!C46=0,0,'Cost Flow Detail'!C203/Units!C46)</f>
        <v>0</v>
      </c>
      <c r="D107" s="44">
        <f>IF(Units!D46=0,0,'Cost Flow Detail'!D203/Units!D46)</f>
        <v>0</v>
      </c>
      <c r="E107" s="40">
        <f>IF(SUM(Units!B46:D46)=0,0,SUM('Cost Flow Detail'!B203:D203)/SUM(Units!B46:D46))</f>
        <v>0</v>
      </c>
      <c r="F107" s="44">
        <f>IF(Units!F46=0,0,'Cost Flow Detail'!F203/Units!F46)</f>
        <v>0</v>
      </c>
      <c r="G107" s="44">
        <f>IF(Units!G46=0,0,'Cost Flow Detail'!G203/Units!G46)</f>
        <v>0</v>
      </c>
      <c r="H107" s="44">
        <f>IF(Units!H46=0,0,'Cost Flow Detail'!H203/Units!H46)</f>
        <v>0</v>
      </c>
      <c r="I107" s="40">
        <f>IF(SUM(Units!F46:H46)=0,0,SUM('Cost Flow Detail'!F203:H203)/SUM(Units!F46:H46))</f>
        <v>0</v>
      </c>
      <c r="J107" s="44">
        <f>IF(Units!J46=0,0,'Cost Flow Detail'!J203/Units!J46)</f>
        <v>0</v>
      </c>
      <c r="K107" s="44">
        <f>IF(Units!K46=0,0,'Cost Flow Detail'!K203/Units!K46)</f>
        <v>0</v>
      </c>
      <c r="L107" s="44">
        <f>IF(Units!L46=0,0,'Cost Flow Detail'!L203/Units!L46)</f>
        <v>0</v>
      </c>
      <c r="M107" s="40">
        <f>IF(SUM(Units!J46:L46)=0,0,SUM('Cost Flow Detail'!J203:L203)/SUM(Units!J46:L46))</f>
        <v>0</v>
      </c>
      <c r="N107" s="44">
        <f>IF(Units!N46=0,0,'Cost Flow Detail'!N203/Units!N46)</f>
        <v>0</v>
      </c>
      <c r="O107" s="44">
        <f>IF(Units!O46=0,0,'Cost Flow Detail'!O203/Units!O46)</f>
        <v>0</v>
      </c>
      <c r="P107" s="44">
        <f>IF(Units!P46=0,0,'Cost Flow Detail'!P203/Units!P46)</f>
        <v>0</v>
      </c>
      <c r="Q107" s="40">
        <f>IF(SUM(Units!N46:P46)=0,0,SUM('Cost Flow Detail'!N203:P203)/SUM(Units!N46:P46))</f>
        <v>0</v>
      </c>
    </row>
    <row r="108" spans="1:17" ht="12.75" customHeight="1">
      <c r="A108" s="16" t="str">
        <f>"   "&amp;Labels!B60</f>
        <v xml:space="preserve">   Fixed Exp</v>
      </c>
      <c r="B108" s="44">
        <f>IF(Units!B46=0,0,'Cost Flow Detail'!B204/Units!B46)</f>
        <v>0</v>
      </c>
      <c r="C108" s="44">
        <f>IF(Units!C46=0,0,'Cost Flow Detail'!C204/Units!C46)</f>
        <v>0</v>
      </c>
      <c r="D108" s="44">
        <f>IF(Units!D46=0,0,'Cost Flow Detail'!D204/Units!D46)</f>
        <v>0</v>
      </c>
      <c r="E108" s="40">
        <f>IF(SUM(Units!B46:D46)=0,0,SUM('Cost Flow Detail'!B204:D204)/SUM(Units!B46:D46))</f>
        <v>0</v>
      </c>
      <c r="F108" s="44">
        <f>IF(Units!F46=0,0,'Cost Flow Detail'!F204/Units!F46)</f>
        <v>0</v>
      </c>
      <c r="G108" s="44">
        <f>IF(Units!G46=0,0,'Cost Flow Detail'!G204/Units!G46)</f>
        <v>0</v>
      </c>
      <c r="H108" s="44">
        <f>IF(Units!H46=0,0,'Cost Flow Detail'!H204/Units!H46)</f>
        <v>0</v>
      </c>
      <c r="I108" s="40">
        <f>IF(SUM(Units!F46:H46)=0,0,SUM('Cost Flow Detail'!F204:H204)/SUM(Units!F46:H46))</f>
        <v>0</v>
      </c>
      <c r="J108" s="44">
        <f>IF(Units!J46=0,0,'Cost Flow Detail'!J204/Units!J46)</f>
        <v>0</v>
      </c>
      <c r="K108" s="44">
        <f>IF(Units!K46=0,0,'Cost Flow Detail'!K204/Units!K46)</f>
        <v>0</v>
      </c>
      <c r="L108" s="44">
        <f>IF(Units!L46=0,0,'Cost Flow Detail'!L204/Units!L46)</f>
        <v>0</v>
      </c>
      <c r="M108" s="40">
        <f>IF(SUM(Units!J46:L46)=0,0,SUM('Cost Flow Detail'!J204:L204)/SUM(Units!J46:L46))</f>
        <v>0</v>
      </c>
      <c r="N108" s="44">
        <f>IF(Units!N46=0,0,'Cost Flow Detail'!N204/Units!N46)</f>
        <v>0</v>
      </c>
      <c r="O108" s="44">
        <f>IF(Units!O46=0,0,'Cost Flow Detail'!O204/Units!O46)</f>
        <v>0</v>
      </c>
      <c r="P108" s="44">
        <f>IF(Units!P46=0,0,'Cost Flow Detail'!P204/Units!P46)</f>
        <v>0</v>
      </c>
      <c r="Q108" s="40">
        <f>IF(SUM(Units!N46:P46)=0,0,SUM('Cost Flow Detail'!N204:P204)/SUM(Units!N46:P46))</f>
        <v>0</v>
      </c>
    </row>
    <row r="109" spans="1:17" ht="12.75" customHeight="1">
      <c r="A109" s="21" t="str">
        <f>"   "&amp;Labels!B61</f>
        <v xml:space="preserve">   OH</v>
      </c>
      <c r="B109" s="70">
        <f>IF(Units!B46=0,0,'Cost Flow Detail'!B205/Units!B46)</f>
        <v>0</v>
      </c>
      <c r="C109" s="70">
        <f>IF(Units!C46=0,0,'Cost Flow Detail'!C205/Units!C46)</f>
        <v>0</v>
      </c>
      <c r="D109" s="70">
        <f>IF(Units!D46=0,0,'Cost Flow Detail'!D205/Units!D46)</f>
        <v>0</v>
      </c>
      <c r="E109" s="47">
        <f>IF(SUM(Units!B46:D46)=0,0,SUM('Cost Flow Detail'!B205:D205)/SUM(Units!B46:D46))</f>
        <v>0</v>
      </c>
      <c r="F109" s="70">
        <f>IF(Units!F46=0,0,'Cost Flow Detail'!F205/Units!F46)</f>
        <v>0</v>
      </c>
      <c r="G109" s="70">
        <f>IF(Units!G46=0,0,'Cost Flow Detail'!G205/Units!G46)</f>
        <v>0</v>
      </c>
      <c r="H109" s="70">
        <f>IF(Units!H46=0,0,'Cost Flow Detail'!H205/Units!H46)</f>
        <v>0</v>
      </c>
      <c r="I109" s="47">
        <f>IF(SUM(Units!F46:H46)=0,0,SUM('Cost Flow Detail'!F205:H205)/SUM(Units!F46:H46))</f>
        <v>0</v>
      </c>
      <c r="J109" s="70">
        <f>IF(Units!J46=0,0,'Cost Flow Detail'!J205/Units!J46)</f>
        <v>0</v>
      </c>
      <c r="K109" s="70">
        <f>IF(Units!K46=0,0,'Cost Flow Detail'!K205/Units!K46)</f>
        <v>0</v>
      </c>
      <c r="L109" s="70">
        <f>IF(Units!L46=0,0,'Cost Flow Detail'!L205/Units!L46)</f>
        <v>0</v>
      </c>
      <c r="M109" s="47">
        <f>IF(SUM(Units!J46:L46)=0,0,SUM('Cost Flow Detail'!J205:L205)/SUM(Units!J46:L46))</f>
        <v>0</v>
      </c>
      <c r="N109" s="70">
        <f>IF(Units!N46=0,0,'Cost Flow Detail'!N205/Units!N46)</f>
        <v>0</v>
      </c>
      <c r="O109" s="70">
        <f>IF(Units!O46=0,0,'Cost Flow Detail'!O205/Units!O46)</f>
        <v>0</v>
      </c>
      <c r="P109" s="70">
        <f>IF(Units!P46=0,0,'Cost Flow Detail'!P205/Units!P46)</f>
        <v>0</v>
      </c>
      <c r="Q109" s="47">
        <f>IF(SUM(Units!N46:P46)=0,0,SUM('Cost Flow Detail'!N205:P205)/SUM(Units!N46:P46))</f>
        <v>0</v>
      </c>
    </row>
  </sheetData>
  <mergeCells count="5">
    <mergeCell ref="A1:E1"/>
    <mergeCell ref="A2:E2"/>
    <mergeCell ref="A3:E3"/>
    <mergeCell ref="A4:E4"/>
    <mergeCell ref="A5:E5"/>
  </mergeCells>
  <pageMargins left="0.75" right="0.75" top="1" bottom="1" header="0.5" footer="0.5"/>
  <pageSetup paperSize="9" orientation="landscape" horizontalDpi="0" verticalDpi="0" copies="0"/>
  <headerFooter alignWithMargins="0"/>
  <legacyDrawing r:id="rId1"/>
</worksheet>
</file>

<file path=xl/worksheets/sheet14.xml><?xml version="1.0" encoding="utf-8"?>
<worksheet xmlns="http://schemas.openxmlformats.org/spreadsheetml/2006/main" xmlns:r="http://schemas.openxmlformats.org/officeDocument/2006/relationships">
  <sheetPr>
    <outlinePr summaryBelow="0" summaryRight="0"/>
  </sheetPr>
  <dimension ref="A1:E76"/>
  <sheetViews>
    <sheetView workbookViewId="0">
      <selection sqref="A1:E1"/>
    </sheetView>
  </sheetViews>
  <sheetFormatPr defaultRowHeight="12.75" customHeight="1"/>
  <cols>
    <col min="1" max="1" width="23.42578125" customWidth="1"/>
    <col min="2" max="2" width="22.28515625" customWidth="1"/>
    <col min="3" max="3" width="8.28515625" customWidth="1"/>
    <col min="4" max="4" width="11" customWidth="1"/>
    <col min="5" max="5" width="60.7109375" style="114" customWidth="1"/>
  </cols>
  <sheetData>
    <row r="1" spans="1:5" ht="12.75" customHeight="1">
      <c r="A1" s="146" t="str">
        <f>Inputs!B10</f>
        <v>Test Project</v>
      </c>
      <c r="B1" s="146"/>
      <c r="C1" s="146"/>
      <c r="D1" s="146"/>
      <c r="E1" s="147"/>
    </row>
    <row r="2" spans="1:5" ht="12.75" customHeight="1">
      <c r="A2" s="146" t="str">
        <f>Inputs!B8</f>
        <v>ABC, Inc.</v>
      </c>
      <c r="B2" s="146"/>
      <c r="C2" s="146"/>
      <c r="D2" s="146"/>
      <c r="E2" s="147"/>
    </row>
    <row r="3" spans="1:5" ht="12.75" customHeight="1">
      <c r="A3" s="146" t="str">
        <f>"Scenario "&amp;Inputs!B12</f>
        <v>Scenario 1</v>
      </c>
      <c r="B3" s="146"/>
      <c r="C3" s="146"/>
      <c r="D3" s="146"/>
      <c r="E3" s="147"/>
    </row>
    <row r="4" spans="1:5" ht="12.75" customHeight="1">
      <c r="A4" s="146" t="str">
        <f>"Labels"</f>
        <v>Labels</v>
      </c>
      <c r="B4" s="146"/>
      <c r="C4" s="146"/>
      <c r="D4" s="146"/>
      <c r="E4" s="147"/>
    </row>
    <row r="5" spans="1:5" ht="12.75" customHeight="1">
      <c r="A5" s="146" t="str">
        <f>""</f>
        <v/>
      </c>
      <c r="B5" s="146"/>
      <c r="C5" s="146"/>
      <c r="D5" s="146"/>
      <c r="E5" s="147"/>
    </row>
    <row r="6" spans="1:5" ht="12.75" customHeight="1">
      <c r="A6" s="101" t="s">
        <v>675</v>
      </c>
      <c r="B6" s="102">
        <v>40544</v>
      </c>
    </row>
    <row r="8" spans="1:5" ht="12.75" customHeight="1">
      <c r="A8" s="103" t="s">
        <v>540</v>
      </c>
      <c r="B8" s="103" t="s">
        <v>501</v>
      </c>
      <c r="C8" s="103"/>
      <c r="D8" s="103"/>
      <c r="E8" s="112" t="s">
        <v>620</v>
      </c>
    </row>
    <row r="9" spans="1:5" ht="12.75" customHeight="1">
      <c r="A9" s="101" t="s">
        <v>84</v>
      </c>
      <c r="B9" s="104" t="s">
        <v>968</v>
      </c>
      <c r="C9" s="105"/>
      <c r="D9" s="105"/>
      <c r="E9" s="113" t="s">
        <v>560</v>
      </c>
    </row>
    <row r="10" spans="1:5" ht="22.5" customHeight="1">
      <c r="A10" s="101" t="s">
        <v>29</v>
      </c>
      <c r="B10" s="104" t="s">
        <v>1019</v>
      </c>
      <c r="C10" s="105"/>
      <c r="D10" s="105"/>
      <c r="E10" s="113" t="s">
        <v>545</v>
      </c>
    </row>
    <row r="11" spans="1:5" ht="22.5" customHeight="1">
      <c r="A11" s="101" t="s">
        <v>299</v>
      </c>
      <c r="B11" s="104" t="s">
        <v>215</v>
      </c>
      <c r="C11" s="105"/>
      <c r="D11" s="105"/>
      <c r="E11" s="113" t="s">
        <v>717</v>
      </c>
    </row>
    <row r="12" spans="1:5" ht="12.75" customHeight="1">
      <c r="A12" s="101" t="s">
        <v>198</v>
      </c>
      <c r="B12" s="104" t="s">
        <v>118</v>
      </c>
      <c r="C12" s="105"/>
      <c r="D12" s="105"/>
      <c r="E12" s="113"/>
    </row>
    <row r="13" spans="1:5" ht="12.75" customHeight="1">
      <c r="A13" s="101" t="s">
        <v>48</v>
      </c>
      <c r="B13" s="104" t="s">
        <v>127</v>
      </c>
      <c r="C13" s="105"/>
      <c r="D13" s="105"/>
      <c r="E13" s="113" t="s">
        <v>899</v>
      </c>
    </row>
    <row r="14" spans="1:5" ht="22.5" customHeight="1">
      <c r="A14" s="101" t="s">
        <v>74</v>
      </c>
      <c r="B14" s="104" t="s">
        <v>582</v>
      </c>
      <c r="C14" s="105"/>
      <c r="D14" s="105"/>
      <c r="E14" s="113" t="s">
        <v>461</v>
      </c>
    </row>
    <row r="15" spans="1:5" ht="22.5" customHeight="1">
      <c r="A15" s="101" t="s">
        <v>202</v>
      </c>
      <c r="B15" s="104" t="s">
        <v>52</v>
      </c>
      <c r="C15" s="105"/>
      <c r="D15" s="105"/>
      <c r="E15" s="113" t="s">
        <v>518</v>
      </c>
    </row>
    <row r="16" spans="1:5" ht="12.75" customHeight="1">
      <c r="A16" s="101" t="s">
        <v>554</v>
      </c>
      <c r="B16" s="104" t="s">
        <v>292</v>
      </c>
      <c r="C16" s="105"/>
      <c r="D16" s="105"/>
      <c r="E16" s="113" t="s">
        <v>516</v>
      </c>
    </row>
    <row r="17" spans="1:5" ht="12.75" customHeight="1">
      <c r="A17" s="101" t="s">
        <v>1026</v>
      </c>
      <c r="B17" s="104" t="s">
        <v>586</v>
      </c>
      <c r="C17" s="105"/>
      <c r="D17" s="105"/>
      <c r="E17" s="113" t="s">
        <v>884</v>
      </c>
    </row>
    <row r="18" spans="1:5" ht="22.5" customHeight="1">
      <c r="A18" s="101" t="s">
        <v>541</v>
      </c>
      <c r="B18" s="104" t="s">
        <v>878</v>
      </c>
      <c r="C18" s="105"/>
      <c r="D18" s="105"/>
      <c r="E18" s="113" t="s">
        <v>151</v>
      </c>
    </row>
    <row r="19" spans="1:5" ht="12.75" customHeight="1">
      <c r="A19" s="101" t="s">
        <v>231</v>
      </c>
      <c r="B19" s="104" t="s">
        <v>955</v>
      </c>
      <c r="C19" s="105"/>
      <c r="D19" s="105"/>
      <c r="E19" s="113" t="s">
        <v>632</v>
      </c>
    </row>
    <row r="20" spans="1:5" ht="33.75" customHeight="1">
      <c r="A20" s="101" t="s">
        <v>89</v>
      </c>
      <c r="B20" s="104" t="s">
        <v>89</v>
      </c>
      <c r="C20" s="105"/>
      <c r="D20" s="105"/>
      <c r="E20" s="113" t="s">
        <v>213</v>
      </c>
    </row>
    <row r="21" spans="1:5" ht="12.75" customHeight="1">
      <c r="A21" s="101" t="s">
        <v>301</v>
      </c>
      <c r="B21" s="104" t="s">
        <v>69</v>
      </c>
      <c r="C21" s="105"/>
      <c r="D21" s="105"/>
      <c r="E21" s="113" t="s">
        <v>916</v>
      </c>
    </row>
    <row r="22" spans="1:5" ht="33.75" customHeight="1">
      <c r="A22" s="101" t="s">
        <v>322</v>
      </c>
      <c r="B22" s="104" t="s">
        <v>389</v>
      </c>
      <c r="C22" s="105"/>
      <c r="D22" s="105"/>
      <c r="E22" s="113" t="s">
        <v>870</v>
      </c>
    </row>
    <row r="23" spans="1:5" ht="22.5" customHeight="1">
      <c r="A23" s="101" t="s">
        <v>246</v>
      </c>
      <c r="B23" s="104" t="s">
        <v>389</v>
      </c>
      <c r="C23" s="105"/>
      <c r="D23" s="105"/>
      <c r="E23" s="113" t="s">
        <v>726</v>
      </c>
    </row>
    <row r="24" spans="1:5" ht="22.5" customHeight="1">
      <c r="A24" s="101" t="s">
        <v>824</v>
      </c>
      <c r="B24" s="104" t="s">
        <v>591</v>
      </c>
      <c r="C24" s="105"/>
      <c r="D24" s="105"/>
      <c r="E24" s="113" t="s">
        <v>777</v>
      </c>
    </row>
    <row r="25" spans="1:5" ht="12.75" customHeight="1">
      <c r="A25" s="101" t="s">
        <v>300</v>
      </c>
      <c r="B25" s="104" t="s">
        <v>369</v>
      </c>
      <c r="C25" s="105"/>
      <c r="D25" s="105"/>
      <c r="E25" s="113" t="s">
        <v>209</v>
      </c>
    </row>
    <row r="26" spans="1:5" ht="22.5" customHeight="1">
      <c r="A26" s="101" t="s">
        <v>962</v>
      </c>
      <c r="B26" s="104" t="s">
        <v>228</v>
      </c>
      <c r="C26" s="105"/>
      <c r="D26" s="105"/>
      <c r="E26" s="113" t="s">
        <v>10</v>
      </c>
    </row>
    <row r="27" spans="1:5" ht="22.5" customHeight="1">
      <c r="A27" s="101" t="s">
        <v>604</v>
      </c>
      <c r="B27" s="104" t="s">
        <v>228</v>
      </c>
      <c r="C27" s="105"/>
      <c r="D27" s="105"/>
      <c r="E27" s="113" t="s">
        <v>134</v>
      </c>
    </row>
    <row r="28" spans="1:5" ht="12.75" customHeight="1">
      <c r="A28" s="101" t="s">
        <v>51</v>
      </c>
      <c r="B28" s="104" t="s">
        <v>404</v>
      </c>
      <c r="C28" s="105"/>
      <c r="D28" s="105"/>
      <c r="E28" s="113"/>
    </row>
    <row r="29" spans="1:5" ht="22.5" customHeight="1">
      <c r="A29" s="101" t="s">
        <v>57</v>
      </c>
      <c r="B29" s="104" t="s">
        <v>253</v>
      </c>
      <c r="C29" s="105"/>
      <c r="D29" s="105"/>
      <c r="E29" s="113" t="s">
        <v>191</v>
      </c>
    </row>
    <row r="30" spans="1:5" ht="22.5" customHeight="1">
      <c r="A30" s="101" t="s">
        <v>454</v>
      </c>
      <c r="B30" s="104" t="s">
        <v>128</v>
      </c>
      <c r="C30" s="105"/>
      <c r="D30" s="105"/>
      <c r="E30" s="113" t="s">
        <v>600</v>
      </c>
    </row>
    <row r="31" spans="1:5" ht="22.5" customHeight="1">
      <c r="A31" s="101" t="s">
        <v>740</v>
      </c>
      <c r="B31" s="104" t="s">
        <v>838</v>
      </c>
      <c r="C31" s="105"/>
      <c r="D31" s="105"/>
      <c r="E31" s="113" t="s">
        <v>815</v>
      </c>
    </row>
    <row r="32" spans="1:5" ht="22.5" customHeight="1">
      <c r="A32" s="101" t="s">
        <v>771</v>
      </c>
      <c r="B32" s="104" t="s">
        <v>499</v>
      </c>
      <c r="C32" s="105"/>
      <c r="D32" s="105"/>
      <c r="E32" s="113" t="s">
        <v>898</v>
      </c>
    </row>
    <row r="33" spans="1:5" ht="22.5" customHeight="1">
      <c r="A33" s="101" t="s">
        <v>840</v>
      </c>
      <c r="B33" s="104" t="s">
        <v>286</v>
      </c>
      <c r="C33" s="105"/>
      <c r="D33" s="105"/>
      <c r="E33" s="113" t="s">
        <v>898</v>
      </c>
    </row>
    <row r="34" spans="1:5" ht="12.75" customHeight="1">
      <c r="A34" s="101" t="s">
        <v>16</v>
      </c>
      <c r="B34" s="104" t="s">
        <v>923</v>
      </c>
      <c r="C34" s="105"/>
      <c r="D34" s="105"/>
      <c r="E34" s="113" t="s">
        <v>537</v>
      </c>
    </row>
    <row r="35" spans="1:5" ht="22.5" customHeight="1">
      <c r="A35" s="101" t="s">
        <v>383</v>
      </c>
      <c r="B35" s="104" t="s">
        <v>813</v>
      </c>
      <c r="C35" s="105"/>
      <c r="D35" s="105"/>
      <c r="E35" s="113" t="s">
        <v>664</v>
      </c>
    </row>
    <row r="36" spans="1:5" ht="12.75" customHeight="1">
      <c r="A36" s="101" t="s">
        <v>637</v>
      </c>
      <c r="B36" s="104" t="s">
        <v>125</v>
      </c>
      <c r="C36" s="105"/>
      <c r="D36" s="105"/>
      <c r="E36" s="113" t="s">
        <v>115</v>
      </c>
    </row>
    <row r="37" spans="1:5" ht="12.75" customHeight="1">
      <c r="A37" s="101" t="s">
        <v>1055</v>
      </c>
      <c r="B37" s="104" t="s">
        <v>763</v>
      </c>
      <c r="C37" s="105"/>
      <c r="D37" s="105"/>
      <c r="E37" s="113" t="s">
        <v>179</v>
      </c>
    </row>
    <row r="38" spans="1:5" ht="12.75" customHeight="1">
      <c r="A38" s="101" t="s">
        <v>1049</v>
      </c>
      <c r="B38" s="104" t="s">
        <v>309</v>
      </c>
      <c r="C38" s="105"/>
      <c r="D38" s="105"/>
      <c r="E38" s="113" t="s">
        <v>2</v>
      </c>
    </row>
    <row r="39" spans="1:5" ht="22.5" customHeight="1">
      <c r="A39" s="101" t="s">
        <v>669</v>
      </c>
      <c r="B39" s="104" t="s">
        <v>1031</v>
      </c>
      <c r="C39" s="105"/>
      <c r="D39" s="105"/>
      <c r="E39" s="113" t="s">
        <v>37</v>
      </c>
    </row>
    <row r="40" spans="1:5" ht="22.5" customHeight="1">
      <c r="A40" s="101" t="s">
        <v>78</v>
      </c>
      <c r="B40" s="104" t="s">
        <v>1031</v>
      </c>
      <c r="C40" s="105"/>
      <c r="D40" s="105"/>
      <c r="E40" s="113" t="s">
        <v>500</v>
      </c>
    </row>
    <row r="41" spans="1:5" ht="12.75" customHeight="1">
      <c r="A41" s="101" t="s">
        <v>224</v>
      </c>
      <c r="B41" s="104" t="s">
        <v>483</v>
      </c>
      <c r="C41" s="105"/>
      <c r="D41" s="105"/>
      <c r="E41" s="113" t="s">
        <v>384</v>
      </c>
    </row>
    <row r="42" spans="1:5" ht="12.75" customHeight="1">
      <c r="A42" s="101" t="s">
        <v>940</v>
      </c>
      <c r="B42" s="104" t="s">
        <v>76</v>
      </c>
      <c r="C42" s="105"/>
      <c r="D42" s="105"/>
      <c r="E42" s="113" t="s">
        <v>800</v>
      </c>
    </row>
    <row r="43" spans="1:5" ht="12.75" customHeight="1">
      <c r="A43" s="101" t="s">
        <v>140</v>
      </c>
      <c r="B43" s="104" t="s">
        <v>177</v>
      </c>
      <c r="C43" s="105"/>
      <c r="D43" s="105"/>
      <c r="E43" s="113" t="s">
        <v>876</v>
      </c>
    </row>
    <row r="44" spans="1:5" ht="12.75" customHeight="1">
      <c r="A44" s="101" t="s">
        <v>755</v>
      </c>
      <c r="B44" s="104" t="s">
        <v>473</v>
      </c>
      <c r="C44" s="105"/>
      <c r="D44" s="105"/>
      <c r="E44" s="113" t="s">
        <v>1014</v>
      </c>
    </row>
    <row r="45" spans="1:5" ht="12.75" customHeight="1">
      <c r="A45" s="101" t="s">
        <v>590</v>
      </c>
      <c r="B45" s="104" t="s">
        <v>542</v>
      </c>
      <c r="C45" s="105"/>
      <c r="D45" s="105"/>
      <c r="E45" s="113" t="s">
        <v>1024</v>
      </c>
    </row>
    <row r="46" spans="1:5" ht="12.75" customHeight="1">
      <c r="A46" s="101" t="s">
        <v>181</v>
      </c>
      <c r="B46" s="104" t="s">
        <v>542</v>
      </c>
      <c r="C46" s="105"/>
      <c r="D46" s="105"/>
      <c r="E46" s="113" t="s">
        <v>43</v>
      </c>
    </row>
    <row r="47" spans="1:5" ht="12.75" customHeight="1">
      <c r="A47" s="101" t="s">
        <v>280</v>
      </c>
      <c r="B47" s="104" t="s">
        <v>617</v>
      </c>
      <c r="C47" s="105"/>
      <c r="D47" s="105"/>
      <c r="E47" s="113" t="s">
        <v>263</v>
      </c>
    </row>
    <row r="48" spans="1:5" ht="12.75" customHeight="1">
      <c r="A48" s="101" t="s">
        <v>240</v>
      </c>
      <c r="B48" s="104" t="s">
        <v>160</v>
      </c>
      <c r="C48" s="105"/>
      <c r="D48" s="105"/>
      <c r="E48" s="113" t="s">
        <v>1018</v>
      </c>
    </row>
    <row r="49" spans="1:5" ht="22.5" customHeight="1">
      <c r="A49" s="101" t="s">
        <v>225</v>
      </c>
      <c r="B49" s="104" t="s">
        <v>608</v>
      </c>
      <c r="C49" s="105"/>
      <c r="D49" s="105"/>
      <c r="E49" s="113" t="s">
        <v>372</v>
      </c>
    </row>
    <row r="50" spans="1:5" ht="22.5" customHeight="1">
      <c r="A50" s="101" t="s">
        <v>695</v>
      </c>
      <c r="B50" s="104" t="s">
        <v>828</v>
      </c>
      <c r="C50" s="105"/>
      <c r="D50" s="105"/>
      <c r="E50" s="113" t="s">
        <v>251</v>
      </c>
    </row>
    <row r="51" spans="1:5" ht="22.5" customHeight="1">
      <c r="A51" s="101" t="s">
        <v>206</v>
      </c>
      <c r="B51" s="104" t="s">
        <v>203</v>
      </c>
      <c r="C51" s="105"/>
      <c r="D51" s="105"/>
      <c r="E51" s="113" t="s">
        <v>480</v>
      </c>
    </row>
    <row r="52" spans="1:5" ht="33.75" customHeight="1">
      <c r="A52" s="101" t="s">
        <v>338</v>
      </c>
      <c r="B52" s="104" t="s">
        <v>59</v>
      </c>
      <c r="C52" s="105"/>
      <c r="D52" s="105"/>
      <c r="E52" s="113" t="s">
        <v>304</v>
      </c>
    </row>
    <row r="53" spans="1:5" ht="22.5" customHeight="1">
      <c r="A53" s="101" t="s">
        <v>704</v>
      </c>
      <c r="B53" s="104" t="s">
        <v>420</v>
      </c>
      <c r="C53" s="105"/>
      <c r="D53" s="105"/>
      <c r="E53" s="113" t="s">
        <v>139</v>
      </c>
    </row>
    <row r="54" spans="1:5" ht="33.75" customHeight="1">
      <c r="A54" s="101" t="s">
        <v>720</v>
      </c>
      <c r="B54" s="104" t="s">
        <v>162</v>
      </c>
      <c r="C54" s="105"/>
      <c r="D54" s="105"/>
      <c r="E54" s="113" t="s">
        <v>834</v>
      </c>
    </row>
    <row r="56" spans="1:5" ht="12.75" customHeight="1">
      <c r="A56" s="103" t="s">
        <v>1048</v>
      </c>
      <c r="B56" s="103" t="s">
        <v>142</v>
      </c>
      <c r="C56" s="103" t="s">
        <v>86</v>
      </c>
      <c r="D56" s="103" t="s">
        <v>101</v>
      </c>
      <c r="E56" s="112" t="s">
        <v>620</v>
      </c>
    </row>
    <row r="57" spans="1:5" ht="57" customHeight="1">
      <c r="A57" s="101" t="s">
        <v>889</v>
      </c>
      <c r="B57" s="106" t="s">
        <v>234</v>
      </c>
      <c r="C57" s="106" t="s">
        <v>498</v>
      </c>
      <c r="D57" s="106" t="s">
        <v>889</v>
      </c>
      <c r="E57" s="113" t="s">
        <v>158</v>
      </c>
    </row>
    <row r="58" spans="1:5" ht="12.75" customHeight="1">
      <c r="A58" s="101" t="s">
        <v>977</v>
      </c>
      <c r="B58" s="107" t="s">
        <v>956</v>
      </c>
      <c r="D58" s="107" t="s">
        <v>889</v>
      </c>
    </row>
    <row r="59" spans="1:5" ht="12.75" customHeight="1">
      <c r="A59" s="101" t="s">
        <v>150</v>
      </c>
      <c r="B59" s="107" t="s">
        <v>336</v>
      </c>
    </row>
    <row r="60" spans="1:5" ht="12.75" customHeight="1">
      <c r="A60" s="101" t="s">
        <v>230</v>
      </c>
      <c r="B60" s="107" t="s">
        <v>779</v>
      </c>
    </row>
    <row r="61" spans="1:5" ht="12.75" customHeight="1">
      <c r="A61" s="101" t="s">
        <v>25</v>
      </c>
      <c r="B61" s="107" t="s">
        <v>731</v>
      </c>
    </row>
    <row r="63" spans="1:5" ht="12.75" customHeight="1">
      <c r="A63" s="101" t="s">
        <v>623</v>
      </c>
      <c r="B63" s="106" t="s">
        <v>623</v>
      </c>
      <c r="C63" s="106" t="s">
        <v>498</v>
      </c>
      <c r="D63" s="106" t="s">
        <v>46</v>
      </c>
      <c r="E63" s="113" t="s">
        <v>808</v>
      </c>
    </row>
    <row r="64" spans="1:5" ht="12.75" customHeight="1">
      <c r="A64" s="101" t="s">
        <v>736</v>
      </c>
      <c r="B64" s="107" t="s">
        <v>803</v>
      </c>
      <c r="D64" s="107" t="s">
        <v>93</v>
      </c>
    </row>
    <row r="65" spans="1:5" ht="12.75" customHeight="1">
      <c r="A65" s="101" t="s">
        <v>735</v>
      </c>
      <c r="B65" s="107" t="s">
        <v>305</v>
      </c>
    </row>
    <row r="66" spans="1:5" ht="12.75" customHeight="1">
      <c r="A66" s="101" t="s">
        <v>734</v>
      </c>
      <c r="B66" s="107" t="s">
        <v>578</v>
      </c>
    </row>
    <row r="68" spans="1:5" ht="33.75" customHeight="1">
      <c r="A68" s="101" t="s">
        <v>758</v>
      </c>
      <c r="B68" s="106" t="s">
        <v>758</v>
      </c>
      <c r="C68" s="106" t="s">
        <v>498</v>
      </c>
      <c r="D68" s="106" t="s">
        <v>936</v>
      </c>
      <c r="E68" s="113" t="s">
        <v>360</v>
      </c>
    </row>
    <row r="69" spans="1:5" ht="12.75" customHeight="1">
      <c r="A69" s="101" t="s">
        <v>736</v>
      </c>
      <c r="B69" s="107" t="s">
        <v>803</v>
      </c>
      <c r="D69" s="107" t="s">
        <v>93</v>
      </c>
    </row>
    <row r="70" spans="1:5" ht="12.75" customHeight="1">
      <c r="A70" s="101" t="s">
        <v>735</v>
      </c>
      <c r="B70" s="107" t="s">
        <v>305</v>
      </c>
    </row>
    <row r="71" spans="1:5" ht="12.75" customHeight="1">
      <c r="A71" s="101" t="s">
        <v>734</v>
      </c>
      <c r="B71" s="107" t="s">
        <v>578</v>
      </c>
    </row>
    <row r="73" spans="1:5" ht="33.75" customHeight="1">
      <c r="A73" s="101" t="s">
        <v>656</v>
      </c>
      <c r="B73" s="106" t="s">
        <v>656</v>
      </c>
      <c r="C73" s="106" t="s">
        <v>498</v>
      </c>
      <c r="D73" s="106" t="s">
        <v>1002</v>
      </c>
      <c r="E73" s="113" t="s">
        <v>360</v>
      </c>
    </row>
    <row r="74" spans="1:5" ht="12.75" customHeight="1">
      <c r="A74" s="101" t="s">
        <v>736</v>
      </c>
      <c r="B74" s="107" t="s">
        <v>803</v>
      </c>
      <c r="D74" s="107" t="s">
        <v>93</v>
      </c>
    </row>
    <row r="75" spans="1:5" ht="12.75" customHeight="1">
      <c r="A75" s="101" t="s">
        <v>735</v>
      </c>
      <c r="B75" s="107" t="s">
        <v>305</v>
      </c>
    </row>
    <row r="76" spans="1:5" ht="12.75" customHeight="1">
      <c r="A76" s="101" t="s">
        <v>734</v>
      </c>
      <c r="B76" s="107" t="s">
        <v>578</v>
      </c>
    </row>
  </sheetData>
  <mergeCells count="5">
    <mergeCell ref="A1:E1"/>
    <mergeCell ref="A2:E2"/>
    <mergeCell ref="A3:E3"/>
    <mergeCell ref="A4:E4"/>
    <mergeCell ref="A5:E5"/>
  </mergeCells>
  <pageMargins left="0.75" right="0.75" top="1" bottom="1" header="0.5" footer="0.5"/>
  <pageSetup paperSize="9" orientation="landscape" horizontalDpi="0" verticalDpi="0" copies="0"/>
  <headerFooter alignWithMargins="0"/>
</worksheet>
</file>

<file path=xl/worksheets/sheet15.xml><?xml version="1.0" encoding="utf-8"?>
<worksheet xmlns="http://schemas.openxmlformats.org/spreadsheetml/2006/main" xmlns:r="http://schemas.openxmlformats.org/officeDocument/2006/relationships">
  <sheetPr>
    <outlinePr summaryBelow="0" summaryRight="0"/>
  </sheetPr>
  <dimension ref="A1:H19"/>
  <sheetViews>
    <sheetView workbookViewId="0"/>
  </sheetViews>
  <sheetFormatPr defaultRowHeight="12.75" customHeight="1"/>
  <sheetData>
    <row r="1" spans="1:8" ht="12.75" customHeight="1">
      <c r="A1" s="146" t="str">
        <f>Inputs!B10</f>
        <v>Test Project</v>
      </c>
      <c r="B1" s="146"/>
      <c r="C1" s="146"/>
      <c r="D1" s="146"/>
      <c r="E1" s="146"/>
    </row>
    <row r="2" spans="1:8" ht="12.75" customHeight="1">
      <c r="A2" s="146" t="str">
        <f>Inputs!B8</f>
        <v>ABC, Inc.</v>
      </c>
      <c r="B2" s="146"/>
      <c r="C2" s="146"/>
      <c r="D2" s="146"/>
      <c r="E2" s="146"/>
    </row>
    <row r="3" spans="1:8" ht="12.75" customHeight="1">
      <c r="A3" s="146" t="str">
        <f>"Scenario "&amp;Inputs!B12</f>
        <v>Scenario 1</v>
      </c>
      <c r="B3" s="146"/>
      <c r="C3" s="146"/>
      <c r="D3" s="146"/>
      <c r="E3" s="146"/>
    </row>
    <row r="4" spans="1:8" ht="12.75" customHeight="1">
      <c r="A4" s="146" t="str">
        <f>"ZZZ__FnCalls"</f>
        <v>ZZZ__FnCalls</v>
      </c>
      <c r="B4" s="146"/>
      <c r="C4" s="146"/>
      <c r="D4" s="146"/>
      <c r="E4" s="146"/>
    </row>
    <row r="5" spans="1:8" ht="12.75" customHeight="1">
      <c r="A5" s="146" t="str">
        <f>""</f>
        <v/>
      </c>
      <c r="B5" s="146"/>
      <c r="C5" s="146"/>
      <c r="D5" s="146"/>
      <c r="E5" s="146"/>
    </row>
    <row r="6" spans="1:8" ht="12.75" customHeight="1">
      <c r="A6" s="3">
        <f>IF(WEEKDAY(Labels!B6)&gt;=1,Labels!B6-WEEKDAY(Labels!B6)+1,Labels!B6-(7-(1-WEEKDAY(Labels!B6))))</f>
        <v>40538</v>
      </c>
    </row>
    <row r="7" spans="1:8" ht="12.75" customHeight="1">
      <c r="A7" s="3">
        <f>DATE(YEAR(Labels!B6)+(0),MONTH(Labels!B6)+(0),1)</f>
        <v>40544</v>
      </c>
      <c r="C7" s="3">
        <f>Labels!B6+(0)</f>
        <v>40544</v>
      </c>
      <c r="D7" t="str">
        <f t="shared" ref="D7:D19" si="0">TEXT(C7,"m/d/yyyy")</f>
        <v>1/1/2011</v>
      </c>
      <c r="F7" t="str">
        <f t="shared" ref="F7:F19" si="1">TEXT(A7,"MMM yyyy")</f>
        <v>Jan 2011</v>
      </c>
      <c r="G7" t="str">
        <f>"Q"&amp;(TRUNC((MONTH(A7)-1)/3)+1)&amp;" "&amp;YEAR(A7)</f>
        <v>Q1 2011</v>
      </c>
      <c r="H7" t="str">
        <f>TEXT(YEAR(A7),"0000")</f>
        <v>2011</v>
      </c>
    </row>
    <row r="8" spans="1:8" ht="12.75" customHeight="1">
      <c r="A8" s="3">
        <f>DATE(YEAR(Labels!B6)+(0),MONTH(Labels!B6)+(1),1)</f>
        <v>40575</v>
      </c>
      <c r="C8" s="3">
        <f>Labels!B6+(31)</f>
        <v>40575</v>
      </c>
      <c r="D8" t="str">
        <f t="shared" si="0"/>
        <v>2/1/2011</v>
      </c>
      <c r="F8" t="str">
        <f t="shared" si="1"/>
        <v>Feb 2011</v>
      </c>
    </row>
    <row r="9" spans="1:8" ht="12.75" customHeight="1">
      <c r="A9" s="3">
        <f>DATE(YEAR(Labels!B6)+(0),MONTH(Labels!B6)+(2),1)</f>
        <v>40603</v>
      </c>
      <c r="C9" s="3">
        <f>Labels!B6+(59)</f>
        <v>40603</v>
      </c>
      <c r="D9" t="str">
        <f t="shared" si="0"/>
        <v>3/1/2011</v>
      </c>
      <c r="F9" t="str">
        <f t="shared" si="1"/>
        <v>Mar 2011</v>
      </c>
    </row>
    <row r="10" spans="1:8" ht="12.75" customHeight="1">
      <c r="A10" s="3">
        <f>DATE(YEAR(Labels!B6)+(0),MONTH(Labels!B6)+(3),1)</f>
        <v>40634</v>
      </c>
      <c r="C10" s="3">
        <f>Labels!B6+(90)</f>
        <v>40634</v>
      </c>
      <c r="D10" t="str">
        <f t="shared" si="0"/>
        <v>4/1/2011</v>
      </c>
      <c r="F10" t="str">
        <f t="shared" si="1"/>
        <v>Apr 2011</v>
      </c>
      <c r="G10" t="str">
        <f>"Q"&amp;(TRUNC((MONTH(A10)-1)/3)+1)&amp;" "&amp;YEAR(A10)</f>
        <v>Q2 2011</v>
      </c>
    </row>
    <row r="11" spans="1:8" ht="12.75" customHeight="1">
      <c r="A11" s="3">
        <f>DATE(YEAR(Labels!B6)+(0),MONTH(Labels!B6)+(4),1)</f>
        <v>40664</v>
      </c>
      <c r="B11" s="3">
        <f>A6+(126)</f>
        <v>40664</v>
      </c>
      <c r="C11" s="3">
        <f>Labels!B6+(120)</f>
        <v>40664</v>
      </c>
      <c r="D11" t="str">
        <f t="shared" si="0"/>
        <v>5/1/2011</v>
      </c>
      <c r="E11" t="str">
        <f>"W "&amp;TEXT(B11,"m/d/yyyy")</f>
        <v>W 5/1/2011</v>
      </c>
      <c r="F11" t="str">
        <f t="shared" si="1"/>
        <v>May 2011</v>
      </c>
    </row>
    <row r="12" spans="1:8" ht="12.75" customHeight="1">
      <c r="A12" s="3">
        <f>DATE(YEAR(Labels!B6)+(0),MONTH(Labels!B6)+(5),1)</f>
        <v>40695</v>
      </c>
      <c r="C12" s="3">
        <f>Labels!B6+(151)</f>
        <v>40695</v>
      </c>
      <c r="D12" t="str">
        <f t="shared" si="0"/>
        <v>6/1/2011</v>
      </c>
      <c r="F12" t="str">
        <f t="shared" si="1"/>
        <v>Jun 2011</v>
      </c>
    </row>
    <row r="13" spans="1:8" ht="12.75" customHeight="1">
      <c r="A13" s="3">
        <f>DATE(YEAR(Labels!B6)+(0),MONTH(Labels!B6)+(6),1)</f>
        <v>40725</v>
      </c>
      <c r="C13" s="3">
        <f>Labels!B6+(181)</f>
        <v>40725</v>
      </c>
      <c r="D13" t="str">
        <f t="shared" si="0"/>
        <v>7/1/2011</v>
      </c>
      <c r="F13" t="str">
        <f t="shared" si="1"/>
        <v>Jul 2011</v>
      </c>
      <c r="G13" t="str">
        <f>"Q"&amp;(TRUNC((MONTH(A13)-1)/3)+1)&amp;" "&amp;YEAR(A13)</f>
        <v>Q3 2011</v>
      </c>
    </row>
    <row r="14" spans="1:8" ht="12.75" customHeight="1">
      <c r="A14" s="3">
        <f>DATE(YEAR(Labels!B6)+(0),MONTH(Labels!B6)+(7),1)</f>
        <v>40756</v>
      </c>
      <c r="C14" s="3">
        <f>Labels!B6+(212)</f>
        <v>40756</v>
      </c>
      <c r="D14" t="str">
        <f t="shared" si="0"/>
        <v>8/1/2011</v>
      </c>
      <c r="F14" t="str">
        <f t="shared" si="1"/>
        <v>Aug 2011</v>
      </c>
    </row>
    <row r="15" spans="1:8" ht="12.75" customHeight="1">
      <c r="A15" s="3">
        <f>DATE(YEAR(Labels!B6)+(0),MONTH(Labels!B6)+(8),1)</f>
        <v>40787</v>
      </c>
      <c r="C15" s="3">
        <f>Labels!B6+(243)</f>
        <v>40787</v>
      </c>
      <c r="D15" t="str">
        <f t="shared" si="0"/>
        <v>9/1/2011</v>
      </c>
      <c r="F15" t="str">
        <f t="shared" si="1"/>
        <v>Sep 2011</v>
      </c>
    </row>
    <row r="16" spans="1:8" ht="12.75" customHeight="1">
      <c r="A16" s="3">
        <f>DATE(YEAR(Labels!B6)+(0),MONTH(Labels!B6)+(9),1)</f>
        <v>40817</v>
      </c>
      <c r="C16" s="3">
        <f>Labels!B6+(273)</f>
        <v>40817</v>
      </c>
      <c r="D16" t="str">
        <f t="shared" si="0"/>
        <v>10/1/2011</v>
      </c>
      <c r="F16" t="str">
        <f t="shared" si="1"/>
        <v>Oct 2011</v>
      </c>
      <c r="G16" t="str">
        <f>"Q"&amp;(TRUNC((MONTH(A16)-1)/3)+1)&amp;" "&amp;YEAR(A16)</f>
        <v>Q4 2011</v>
      </c>
    </row>
    <row r="17" spans="1:8" ht="12.75" customHeight="1">
      <c r="A17" s="3">
        <f>DATE(YEAR(Labels!B6)+(0),MONTH(Labels!B6)+(10),1)</f>
        <v>40848</v>
      </c>
      <c r="C17" s="3">
        <f>Labels!B6+(304)</f>
        <v>40848</v>
      </c>
      <c r="D17" t="str">
        <f t="shared" si="0"/>
        <v>11/1/2011</v>
      </c>
      <c r="F17" t="str">
        <f t="shared" si="1"/>
        <v>Nov 2011</v>
      </c>
    </row>
    <row r="18" spans="1:8" ht="12.75" customHeight="1">
      <c r="A18" s="3">
        <f>DATE(YEAR(Labels!B6)+(0),MONTH(Labels!B6)+(11),1)</f>
        <v>40878</v>
      </c>
      <c r="C18" s="3">
        <f>Labels!B6+(334)</f>
        <v>40878</v>
      </c>
      <c r="D18" t="str">
        <f t="shared" si="0"/>
        <v>12/1/2011</v>
      </c>
      <c r="F18" t="str">
        <f t="shared" si="1"/>
        <v>Dec 2011</v>
      </c>
    </row>
    <row r="19" spans="1:8" ht="12.75" customHeight="1">
      <c r="A19" s="3">
        <f>DATE(YEAR(Labels!B6)+(1),MONTH(Labels!B6)+(0),1)</f>
        <v>40909</v>
      </c>
      <c r="B19" s="3">
        <f>A6+(371)</f>
        <v>40909</v>
      </c>
      <c r="C19" s="3">
        <f>Labels!B6+(365)</f>
        <v>40909</v>
      </c>
      <c r="D19" t="str">
        <f t="shared" si="0"/>
        <v>1/1/2012</v>
      </c>
      <c r="E19" t="str">
        <f>"W "&amp;TEXT(B19,"m/d/yyyy")</f>
        <v>W 1/1/2012</v>
      </c>
      <c r="F19" t="str">
        <f t="shared" si="1"/>
        <v>Jan 2012</v>
      </c>
      <c r="G19" t="str">
        <f>"Q"&amp;(TRUNC((MONTH(A19)-1)/3)+1)&amp;" "&amp;YEAR(A19)</f>
        <v>Q1 2012</v>
      </c>
      <c r="H19" t="str">
        <f>TEXT(YEAR(A19),"0000")</f>
        <v>2012</v>
      </c>
    </row>
  </sheetData>
  <mergeCells count="5">
    <mergeCell ref="A1:E1"/>
    <mergeCell ref="A2:E2"/>
    <mergeCell ref="A3:E3"/>
    <mergeCell ref="A4:E4"/>
    <mergeCell ref="A5:E5"/>
  </mergeCells>
  <pageMargins left="0.75" right="0.75" top="1" bottom="1" header="0.5" footer="0.5"/>
  <pageSetup paperSize="9" orientation="landscape" horizontalDpi="0" verticalDpi="0" copies="0"/>
  <headerFooter alignWithMargins="0"/>
</worksheet>
</file>

<file path=xl/worksheets/sheet16.xml><?xml version="1.0" encoding="utf-8"?>
<worksheet xmlns="http://schemas.openxmlformats.org/spreadsheetml/2006/main" xmlns:r="http://schemas.openxmlformats.org/officeDocument/2006/relationships">
  <dimension ref="A1:L536"/>
  <sheetViews>
    <sheetView workbookViewId="0"/>
  </sheetViews>
  <sheetFormatPr defaultRowHeight="12.75" customHeight="1"/>
  <sheetData>
    <row r="1" spans="1:12" ht="12.75" customHeight="1">
      <c r="A1" s="108">
        <f>Units!B33</f>
        <v>0</v>
      </c>
      <c r="B1" s="108">
        <f>Units!C33</f>
        <v>0</v>
      </c>
      <c r="C1" s="108">
        <f>Units!D33</f>
        <v>0</v>
      </c>
      <c r="D1" s="108">
        <f>Units!F33</f>
        <v>0</v>
      </c>
      <c r="E1" s="108">
        <f>Units!G33</f>
        <v>0</v>
      </c>
      <c r="F1" s="108">
        <f>Units!H33</f>
        <v>0</v>
      </c>
      <c r="G1" s="108">
        <f>Units!J33</f>
        <v>0</v>
      </c>
      <c r="H1" s="108">
        <f>Units!K33</f>
        <v>0</v>
      </c>
      <c r="I1" s="108">
        <f>Units!L33</f>
        <v>0</v>
      </c>
      <c r="J1" s="108">
        <f>Units!N33</f>
        <v>0</v>
      </c>
      <c r="K1" s="108">
        <f>Units!O33</f>
        <v>0</v>
      </c>
      <c r="L1" s="108">
        <f>Units!P33</f>
        <v>0</v>
      </c>
    </row>
    <row r="2" spans="1:12" ht="12.75" customHeight="1">
      <c r="A2" s="108">
        <f>Units!B34</f>
        <v>0</v>
      </c>
      <c r="B2" s="108">
        <f>Units!C34</f>
        <v>0</v>
      </c>
      <c r="C2" s="108">
        <f>Units!D34</f>
        <v>0</v>
      </c>
      <c r="D2" s="108">
        <f>Units!F34</f>
        <v>0</v>
      </c>
      <c r="E2" s="108">
        <f>Units!G34</f>
        <v>0</v>
      </c>
      <c r="F2" s="108">
        <f>Units!H34</f>
        <v>0</v>
      </c>
      <c r="G2" s="108">
        <f>Units!J34</f>
        <v>0</v>
      </c>
      <c r="H2" s="108">
        <f>Units!K34</f>
        <v>0</v>
      </c>
      <c r="I2" s="108">
        <f>Units!L34</f>
        <v>0</v>
      </c>
      <c r="J2" s="108">
        <f>Units!N34</f>
        <v>0</v>
      </c>
      <c r="K2" s="108">
        <f>Units!O34</f>
        <v>0</v>
      </c>
      <c r="L2" s="108">
        <f>Units!P34</f>
        <v>0</v>
      </c>
    </row>
    <row r="3" spans="1:12" ht="12.75" customHeight="1">
      <c r="A3" s="108">
        <f>Units!B35</f>
        <v>0</v>
      </c>
      <c r="B3" s="108">
        <f>Units!C35</f>
        <v>0</v>
      </c>
      <c r="C3" s="108">
        <f>Units!D35</f>
        <v>0</v>
      </c>
      <c r="D3" s="108">
        <f>Units!F35</f>
        <v>0</v>
      </c>
      <c r="E3" s="108">
        <f>Units!G35</f>
        <v>0</v>
      </c>
      <c r="F3" s="108">
        <f>Units!H35</f>
        <v>0</v>
      </c>
      <c r="G3" s="108">
        <f>Units!J35</f>
        <v>0</v>
      </c>
      <c r="H3" s="108">
        <f>Units!K35</f>
        <v>0</v>
      </c>
      <c r="I3" s="108">
        <f>Units!L35</f>
        <v>0</v>
      </c>
      <c r="J3" s="108">
        <f>Units!N35</f>
        <v>0</v>
      </c>
      <c r="K3" s="108">
        <f>Units!O35</f>
        <v>0</v>
      </c>
      <c r="L3" s="108">
        <f>Units!P35</f>
        <v>0</v>
      </c>
    </row>
    <row r="4" spans="1:12" ht="12.75" customHeight="1">
      <c r="A4" s="108">
        <f>Units!B36</f>
        <v>0</v>
      </c>
      <c r="B4" s="108">
        <f>Units!C36</f>
        <v>0</v>
      </c>
      <c r="C4" s="108">
        <f>Units!D36</f>
        <v>0</v>
      </c>
      <c r="D4" s="108">
        <f>Units!F36</f>
        <v>0</v>
      </c>
      <c r="E4" s="108">
        <f>Units!G36</f>
        <v>0</v>
      </c>
      <c r="F4" s="108">
        <f>Units!H36</f>
        <v>0</v>
      </c>
      <c r="G4" s="108">
        <f>Units!J36</f>
        <v>0</v>
      </c>
      <c r="H4" s="108">
        <f>Units!K36</f>
        <v>0</v>
      </c>
      <c r="I4" s="108">
        <f>Units!L36</f>
        <v>0</v>
      </c>
      <c r="J4" s="108">
        <f>Units!N36</f>
        <v>0</v>
      </c>
      <c r="K4" s="108">
        <f>Units!O36</f>
        <v>0</v>
      </c>
      <c r="L4" s="108">
        <f>Units!P36</f>
        <v>0</v>
      </c>
    </row>
    <row r="5" spans="1:12" ht="12.75" customHeight="1">
      <c r="A5" s="3" t="str">
        <f>'(Intermediate Computations)'!B223</f>
        <v>Jan 2011</v>
      </c>
      <c r="B5" s="3" t="str">
        <f>'(Intermediate Computations)'!C223</f>
        <v>Feb 2011</v>
      </c>
      <c r="C5" s="3" t="str">
        <f>'(Intermediate Computations)'!D223</f>
        <v>Mar 2011</v>
      </c>
      <c r="D5" s="3" t="str">
        <f>'(Intermediate Computations)'!F223</f>
        <v>Apr 2011</v>
      </c>
      <c r="E5" s="3" t="str">
        <f>'(Intermediate Computations)'!G223</f>
        <v>May 2011</v>
      </c>
      <c r="F5" s="3" t="str">
        <f>'(Intermediate Computations)'!H223</f>
        <v>Jun 2011</v>
      </c>
      <c r="G5" s="3" t="str">
        <f>'(Intermediate Computations)'!J223</f>
        <v>Jul 2011</v>
      </c>
      <c r="H5" s="3" t="str">
        <f>'(Intermediate Computations)'!K223</f>
        <v>Aug 2011</v>
      </c>
      <c r="I5" s="3" t="str">
        <f>'(Intermediate Computations)'!L223</f>
        <v>Sep 2011</v>
      </c>
      <c r="J5" s="3" t="str">
        <f>'(Intermediate Computations)'!N223</f>
        <v>Oct 2011</v>
      </c>
      <c r="K5" s="3" t="str">
        <f>'(Intermediate Computations)'!O223</f>
        <v>Nov 2011</v>
      </c>
      <c r="L5" s="3" t="str">
        <f>'(Intermediate Computations)'!P223</f>
        <v>Dec 2011</v>
      </c>
    </row>
    <row r="6" spans="1:12" ht="12.75" customHeight="1">
      <c r="A6" s="3">
        <f>'(Intermediate Computations)'!B220</f>
        <v>40544</v>
      </c>
      <c r="B6" s="3">
        <f>'(Intermediate Computations)'!C220</f>
        <v>40575</v>
      </c>
      <c r="C6" s="3">
        <f>'(Intermediate Computations)'!D220</f>
        <v>40603</v>
      </c>
      <c r="D6" s="3">
        <f>'(Intermediate Computations)'!F220</f>
        <v>40634</v>
      </c>
      <c r="E6" s="3">
        <f>'(Intermediate Computations)'!G220</f>
        <v>40664</v>
      </c>
      <c r="F6" s="3">
        <f>'(Intermediate Computations)'!H220</f>
        <v>40695</v>
      </c>
      <c r="G6" s="3">
        <f>'(Intermediate Computations)'!J220</f>
        <v>40725</v>
      </c>
      <c r="H6" s="3">
        <f>'(Intermediate Computations)'!K220</f>
        <v>40756</v>
      </c>
      <c r="I6" s="3">
        <f>'(Intermediate Computations)'!L220</f>
        <v>40787</v>
      </c>
      <c r="J6" s="3">
        <f>'(Intermediate Computations)'!N220</f>
        <v>40817</v>
      </c>
      <c r="K6" s="3">
        <f>'(Intermediate Computations)'!O220</f>
        <v>40848</v>
      </c>
      <c r="L6" s="3">
        <f>'(Intermediate Computations)'!P220</f>
        <v>40878</v>
      </c>
    </row>
    <row r="7" spans="1:12" ht="12.75" customHeight="1">
      <c r="A7" s="108">
        <f>Units!B27</f>
        <v>0</v>
      </c>
      <c r="B7" s="108">
        <f>Units!C27</f>
        <v>0</v>
      </c>
      <c r="C7" s="108">
        <f>Units!D27</f>
        <v>0</v>
      </c>
      <c r="D7" s="108">
        <f>Units!F27</f>
        <v>0</v>
      </c>
      <c r="E7" s="108">
        <f>Units!G27</f>
        <v>0</v>
      </c>
      <c r="F7" s="108">
        <f>Units!H27</f>
        <v>0</v>
      </c>
      <c r="G7" s="108">
        <f>Units!J27</f>
        <v>0</v>
      </c>
      <c r="H7" s="108">
        <f>Units!K27</f>
        <v>0</v>
      </c>
      <c r="I7" s="108">
        <f>Units!L27</f>
        <v>0</v>
      </c>
      <c r="J7" s="108">
        <f>Units!N27</f>
        <v>0</v>
      </c>
      <c r="K7" s="108">
        <f>Units!O27</f>
        <v>0</v>
      </c>
      <c r="L7" s="108">
        <f>Units!P27</f>
        <v>0</v>
      </c>
    </row>
    <row r="8" spans="1:12" ht="12.75" customHeight="1">
      <c r="A8" s="108">
        <f>Units!B28</f>
        <v>0</v>
      </c>
      <c r="B8" s="108">
        <f>Units!C28</f>
        <v>0</v>
      </c>
      <c r="C8" s="108">
        <f>Units!D28</f>
        <v>0</v>
      </c>
      <c r="D8" s="108">
        <f>Units!F28</f>
        <v>0</v>
      </c>
      <c r="E8" s="108">
        <f>Units!G28</f>
        <v>0</v>
      </c>
      <c r="F8" s="108">
        <f>Units!H28</f>
        <v>0</v>
      </c>
      <c r="G8" s="108">
        <f>Units!J28</f>
        <v>0</v>
      </c>
      <c r="H8" s="108">
        <f>Units!K28</f>
        <v>0</v>
      </c>
      <c r="I8" s="108">
        <f>Units!L28</f>
        <v>0</v>
      </c>
      <c r="J8" s="108">
        <f>Units!N28</f>
        <v>0</v>
      </c>
      <c r="K8" s="108">
        <f>Units!O28</f>
        <v>0</v>
      </c>
      <c r="L8" s="108">
        <f>Units!P28</f>
        <v>0</v>
      </c>
    </row>
    <row r="9" spans="1:12" ht="12.75" customHeight="1">
      <c r="A9" s="108">
        <f>Units!B29</f>
        <v>0</v>
      </c>
      <c r="B9" s="108">
        <f>Units!C29</f>
        <v>0</v>
      </c>
      <c r="C9" s="108">
        <f>Units!D29</f>
        <v>0</v>
      </c>
      <c r="D9" s="108">
        <f>Units!F29</f>
        <v>0</v>
      </c>
      <c r="E9" s="108">
        <f>Units!G29</f>
        <v>0</v>
      </c>
      <c r="F9" s="108">
        <f>Units!H29</f>
        <v>0</v>
      </c>
      <c r="G9" s="108">
        <f>Units!J29</f>
        <v>0</v>
      </c>
      <c r="H9" s="108">
        <f>Units!K29</f>
        <v>0</v>
      </c>
      <c r="I9" s="108">
        <f>Units!L29</f>
        <v>0</v>
      </c>
      <c r="J9" s="108">
        <f>Units!N29</f>
        <v>0</v>
      </c>
      <c r="K9" s="108">
        <f>Units!O29</f>
        <v>0</v>
      </c>
      <c r="L9" s="108">
        <f>Units!P29</f>
        <v>0</v>
      </c>
    </row>
    <row r="10" spans="1:12" ht="12.75" customHeight="1">
      <c r="A10" s="108">
        <f>Units!B30</f>
        <v>0</v>
      </c>
      <c r="B10" s="108">
        <f>Units!C30</f>
        <v>0</v>
      </c>
      <c r="C10" s="108">
        <f>Units!D30</f>
        <v>0</v>
      </c>
      <c r="D10" s="108">
        <f>Units!F30</f>
        <v>0</v>
      </c>
      <c r="E10" s="108">
        <f>Units!G30</f>
        <v>0</v>
      </c>
      <c r="F10" s="108">
        <f>Units!H30</f>
        <v>0</v>
      </c>
      <c r="G10" s="108">
        <f>Units!J30</f>
        <v>0</v>
      </c>
      <c r="H10" s="108">
        <f>Units!K30</f>
        <v>0</v>
      </c>
      <c r="I10" s="108">
        <f>Units!L30</f>
        <v>0</v>
      </c>
      <c r="J10" s="108">
        <f>Units!N30</f>
        <v>0</v>
      </c>
      <c r="K10" s="108">
        <f>Units!O30</f>
        <v>0</v>
      </c>
      <c r="L10" s="108">
        <f>Units!P30</f>
        <v>0</v>
      </c>
    </row>
    <row r="11" spans="1:12" ht="12.75" customHeight="1">
      <c r="A11" s="3" t="str">
        <f>'(Intermediate Computations)'!B229</f>
        <v>Jan 2011</v>
      </c>
      <c r="B11" s="3" t="str">
        <f>'(Intermediate Computations)'!C229</f>
        <v>Feb 2011</v>
      </c>
      <c r="C11" s="3" t="str">
        <f>'(Intermediate Computations)'!D229</f>
        <v>Mar 2011</v>
      </c>
      <c r="D11" s="3" t="str">
        <f>'(Intermediate Computations)'!F229</f>
        <v>Apr 2011</v>
      </c>
      <c r="E11" s="3" t="str">
        <f>'(Intermediate Computations)'!G229</f>
        <v>May 2011</v>
      </c>
      <c r="F11" s="3" t="str">
        <f>'(Intermediate Computations)'!H229</f>
        <v>Jun 2011</v>
      </c>
      <c r="G11" s="3" t="str">
        <f>'(Intermediate Computations)'!J229</f>
        <v>Jul 2011</v>
      </c>
      <c r="H11" s="3" t="str">
        <f>'(Intermediate Computations)'!K229</f>
        <v>Aug 2011</v>
      </c>
      <c r="I11" s="3" t="str">
        <f>'(Intermediate Computations)'!L229</f>
        <v>Sep 2011</v>
      </c>
      <c r="J11" s="3" t="str">
        <f>'(Intermediate Computations)'!N229</f>
        <v>Oct 2011</v>
      </c>
      <c r="K11" s="3" t="str">
        <f>'(Intermediate Computations)'!O229</f>
        <v>Nov 2011</v>
      </c>
      <c r="L11" s="3" t="str">
        <f>'(Intermediate Computations)'!P229</f>
        <v>Dec 2011</v>
      </c>
    </row>
    <row r="12" spans="1:12" ht="12.75" customHeight="1">
      <c r="A12" s="3">
        <f>'(Intermediate Computations)'!B226</f>
        <v>40544</v>
      </c>
      <c r="B12" s="3">
        <f>'(Intermediate Computations)'!C226</f>
        <v>40575</v>
      </c>
      <c r="C12" s="3">
        <f>'(Intermediate Computations)'!D226</f>
        <v>40603</v>
      </c>
      <c r="D12" s="3">
        <f>'(Intermediate Computations)'!F226</f>
        <v>40634</v>
      </c>
      <c r="E12" s="3">
        <f>'(Intermediate Computations)'!G226</f>
        <v>40664</v>
      </c>
      <c r="F12" s="3">
        <f>'(Intermediate Computations)'!H226</f>
        <v>40695</v>
      </c>
      <c r="G12" s="3">
        <f>'(Intermediate Computations)'!J226</f>
        <v>40725</v>
      </c>
      <c r="H12" s="3">
        <f>'(Intermediate Computations)'!K226</f>
        <v>40756</v>
      </c>
      <c r="I12" s="3">
        <f>'(Intermediate Computations)'!L226</f>
        <v>40787</v>
      </c>
      <c r="J12" s="3">
        <f>'(Intermediate Computations)'!N226</f>
        <v>40817</v>
      </c>
      <c r="K12" s="3">
        <f>'(Intermediate Computations)'!O226</f>
        <v>40848</v>
      </c>
      <c r="L12" s="3">
        <f>'(Intermediate Computations)'!P226</f>
        <v>40878</v>
      </c>
    </row>
    <row r="13" spans="1:12" ht="12.75" customHeight="1">
      <c r="A13" s="109">
        <f>Transitions!B21</f>
        <v>1</v>
      </c>
      <c r="B13" s="109">
        <f>Transitions!C21</f>
        <v>1</v>
      </c>
      <c r="C13" s="109">
        <f>Transitions!D21</f>
        <v>1</v>
      </c>
      <c r="D13" s="109">
        <f>Transitions!F21</f>
        <v>1</v>
      </c>
      <c r="E13" s="109">
        <f>Transitions!G21</f>
        <v>1</v>
      </c>
      <c r="F13" s="109">
        <f>Transitions!H21</f>
        <v>1</v>
      </c>
      <c r="G13" s="109">
        <f>Transitions!J21</f>
        <v>1</v>
      </c>
      <c r="H13" s="109">
        <f>Transitions!K21</f>
        <v>1</v>
      </c>
      <c r="I13" s="109">
        <f>Transitions!L21</f>
        <v>1</v>
      </c>
      <c r="J13" s="109">
        <f>Transitions!N21</f>
        <v>1</v>
      </c>
      <c r="K13" s="109">
        <f>Transitions!O21</f>
        <v>1</v>
      </c>
      <c r="L13" s="109">
        <f>Transitions!P21</f>
        <v>1</v>
      </c>
    </row>
    <row r="14" spans="1:12" ht="12.75" customHeight="1">
      <c r="A14" s="109">
        <f>Transitions!B22</f>
        <v>1</v>
      </c>
      <c r="B14" s="109">
        <f>Transitions!C22</f>
        <v>1</v>
      </c>
      <c r="C14" s="109">
        <f>Transitions!D22</f>
        <v>1</v>
      </c>
      <c r="D14" s="109">
        <f>Transitions!F22</f>
        <v>1</v>
      </c>
      <c r="E14" s="109">
        <f>Transitions!G22</f>
        <v>1</v>
      </c>
      <c r="F14" s="109">
        <f>Transitions!H22</f>
        <v>1</v>
      </c>
      <c r="G14" s="109">
        <f>Transitions!J22</f>
        <v>1</v>
      </c>
      <c r="H14" s="109">
        <f>Transitions!K22</f>
        <v>1</v>
      </c>
      <c r="I14" s="109">
        <f>Transitions!L22</f>
        <v>1</v>
      </c>
      <c r="J14" s="109">
        <f>Transitions!N22</f>
        <v>1</v>
      </c>
      <c r="K14" s="109">
        <f>Transitions!O22</f>
        <v>1</v>
      </c>
      <c r="L14" s="109">
        <f>Transitions!P22</f>
        <v>1</v>
      </c>
    </row>
    <row r="15" spans="1:12" ht="12.75" customHeight="1">
      <c r="A15" s="109">
        <f>Transitions!B23</f>
        <v>1</v>
      </c>
      <c r="B15" s="109">
        <f>Transitions!C23</f>
        <v>1</v>
      </c>
      <c r="C15" s="109">
        <f>Transitions!D23</f>
        <v>1</v>
      </c>
      <c r="D15" s="109">
        <f>Transitions!F23</f>
        <v>1</v>
      </c>
      <c r="E15" s="109">
        <f>Transitions!G23</f>
        <v>1</v>
      </c>
      <c r="F15" s="109">
        <f>Transitions!H23</f>
        <v>1</v>
      </c>
      <c r="G15" s="109">
        <f>Transitions!J23</f>
        <v>1</v>
      </c>
      <c r="H15" s="109">
        <f>Transitions!K23</f>
        <v>1</v>
      </c>
      <c r="I15" s="109">
        <f>Transitions!L23</f>
        <v>1</v>
      </c>
      <c r="J15" s="109">
        <f>Transitions!N23</f>
        <v>1</v>
      </c>
      <c r="K15" s="109">
        <f>Transitions!O23</f>
        <v>1</v>
      </c>
      <c r="L15" s="109">
        <f>Transitions!P23</f>
        <v>1</v>
      </c>
    </row>
    <row r="17" spans="1:12" ht="12.75" customHeight="1">
      <c r="A17" s="3" t="str">
        <f>'(Intermediate Computations)'!B235</f>
        <v>Jan 2011</v>
      </c>
      <c r="B17" s="3" t="str">
        <f>'(Intermediate Computations)'!C235</f>
        <v>Feb 2011</v>
      </c>
      <c r="C17" s="3" t="str">
        <f>'(Intermediate Computations)'!D235</f>
        <v>Mar 2011</v>
      </c>
      <c r="D17" s="3" t="str">
        <f>'(Intermediate Computations)'!F235</f>
        <v>Apr 2011</v>
      </c>
      <c r="E17" s="3" t="str">
        <f>'(Intermediate Computations)'!G235</f>
        <v>May 2011</v>
      </c>
      <c r="F17" s="3" t="str">
        <f>'(Intermediate Computations)'!H235</f>
        <v>Jun 2011</v>
      </c>
      <c r="G17" s="3" t="str">
        <f>'(Intermediate Computations)'!J235</f>
        <v>Jul 2011</v>
      </c>
      <c r="H17" s="3" t="str">
        <f>'(Intermediate Computations)'!K235</f>
        <v>Aug 2011</v>
      </c>
      <c r="I17" s="3" t="str">
        <f>'(Intermediate Computations)'!L235</f>
        <v>Sep 2011</v>
      </c>
      <c r="J17" s="3" t="str">
        <f>'(Intermediate Computations)'!N235</f>
        <v>Oct 2011</v>
      </c>
      <c r="K17" s="3" t="str">
        <f>'(Intermediate Computations)'!O235</f>
        <v>Nov 2011</v>
      </c>
      <c r="L17" s="3" t="str">
        <f>'(Intermediate Computations)'!P235</f>
        <v>Dec 2011</v>
      </c>
    </row>
    <row r="18" spans="1:12" ht="12.75" customHeight="1">
      <c r="A18" s="3">
        <f>'(Intermediate Computations)'!B232</f>
        <v>40544</v>
      </c>
      <c r="B18" s="3">
        <f>'(Intermediate Computations)'!C232</f>
        <v>40575</v>
      </c>
      <c r="C18" s="3">
        <f>'(Intermediate Computations)'!D232</f>
        <v>40603</v>
      </c>
      <c r="D18" s="3">
        <f>'(Intermediate Computations)'!F232</f>
        <v>40634</v>
      </c>
      <c r="E18" s="3">
        <f>'(Intermediate Computations)'!G232</f>
        <v>40664</v>
      </c>
      <c r="F18" s="3">
        <f>'(Intermediate Computations)'!H232</f>
        <v>40695</v>
      </c>
      <c r="G18" s="3">
        <f>'(Intermediate Computations)'!J232</f>
        <v>40725</v>
      </c>
      <c r="H18" s="3">
        <f>'(Intermediate Computations)'!K232</f>
        <v>40756</v>
      </c>
      <c r="I18" s="3">
        <f>'(Intermediate Computations)'!L232</f>
        <v>40787</v>
      </c>
      <c r="J18" s="3">
        <f>'(Intermediate Computations)'!N232</f>
        <v>40817</v>
      </c>
      <c r="K18" s="3">
        <f>'(Intermediate Computations)'!O232</f>
        <v>40848</v>
      </c>
      <c r="L18" s="3">
        <f>'(Intermediate Computations)'!P232</f>
        <v>40878</v>
      </c>
    </row>
    <row r="19" spans="1:12" ht="12.75" customHeight="1">
      <c r="A19" s="108">
        <f>Units!B50</f>
        <v>0</v>
      </c>
      <c r="B19" s="108">
        <f>Units!C50</f>
        <v>0</v>
      </c>
      <c r="C19" s="108">
        <f>Units!D50</f>
        <v>0</v>
      </c>
      <c r="D19" s="108">
        <f>Units!F50</f>
        <v>0</v>
      </c>
      <c r="E19" s="108">
        <f>Units!G50</f>
        <v>0</v>
      </c>
      <c r="F19" s="108">
        <f>Units!H50</f>
        <v>0</v>
      </c>
      <c r="G19" s="108">
        <f>Units!J50</f>
        <v>0</v>
      </c>
      <c r="H19" s="108">
        <f>Units!K50</f>
        <v>0</v>
      </c>
      <c r="I19" s="108">
        <f>Units!L50</f>
        <v>0</v>
      </c>
      <c r="J19" s="108">
        <f>Units!N50</f>
        <v>0</v>
      </c>
      <c r="K19" s="108">
        <f>Units!O50</f>
        <v>0</v>
      </c>
      <c r="L19" s="108">
        <f>Units!P50</f>
        <v>0</v>
      </c>
    </row>
    <row r="20" spans="1:12" ht="12.75" customHeight="1">
      <c r="A20" s="108">
        <f>Units!B51</f>
        <v>0</v>
      </c>
      <c r="B20" s="108">
        <f>Units!C51</f>
        <v>0</v>
      </c>
      <c r="C20" s="108">
        <f>Units!D51</f>
        <v>0</v>
      </c>
      <c r="D20" s="108">
        <f>Units!F51</f>
        <v>0</v>
      </c>
      <c r="E20" s="108">
        <f>Units!G51</f>
        <v>0</v>
      </c>
      <c r="F20" s="108">
        <f>Units!H51</f>
        <v>0</v>
      </c>
      <c r="G20" s="108">
        <f>Units!J51</f>
        <v>0</v>
      </c>
      <c r="H20" s="108">
        <f>Units!K51</f>
        <v>0</v>
      </c>
      <c r="I20" s="108">
        <f>Units!L51</f>
        <v>0</v>
      </c>
      <c r="J20" s="108">
        <f>Units!N51</f>
        <v>0</v>
      </c>
      <c r="K20" s="108">
        <f>Units!O51</f>
        <v>0</v>
      </c>
      <c r="L20" s="108">
        <f>Units!P51</f>
        <v>0</v>
      </c>
    </row>
    <row r="21" spans="1:12" ht="12.75" customHeight="1">
      <c r="A21" s="108">
        <f>Units!B52</f>
        <v>0</v>
      </c>
      <c r="B21" s="108">
        <f>Units!C52</f>
        <v>0</v>
      </c>
      <c r="C21" s="108">
        <f>Units!D52</f>
        <v>0</v>
      </c>
      <c r="D21" s="108">
        <f>Units!F52</f>
        <v>0</v>
      </c>
      <c r="E21" s="108">
        <f>Units!G52</f>
        <v>0</v>
      </c>
      <c r="F21" s="108">
        <f>Units!H52</f>
        <v>0</v>
      </c>
      <c r="G21" s="108">
        <f>Units!J52</f>
        <v>0</v>
      </c>
      <c r="H21" s="108">
        <f>Units!K52</f>
        <v>0</v>
      </c>
      <c r="I21" s="108">
        <f>Units!L52</f>
        <v>0</v>
      </c>
      <c r="J21" s="108">
        <f>Units!N52</f>
        <v>0</v>
      </c>
      <c r="K21" s="108">
        <f>Units!O52</f>
        <v>0</v>
      </c>
      <c r="L21" s="108">
        <f>Units!P52</f>
        <v>0</v>
      </c>
    </row>
    <row r="22" spans="1:12" ht="12.75" customHeight="1">
      <c r="A22" s="108">
        <f>Units!B53</f>
        <v>0</v>
      </c>
      <c r="B22" s="108">
        <f>Units!C53</f>
        <v>0</v>
      </c>
      <c r="C22" s="108">
        <f>Units!D53</f>
        <v>0</v>
      </c>
      <c r="D22" s="108">
        <f>Units!F53</f>
        <v>0</v>
      </c>
      <c r="E22" s="108">
        <f>Units!G53</f>
        <v>0</v>
      </c>
      <c r="F22" s="108">
        <f>Units!H53</f>
        <v>0</v>
      </c>
      <c r="G22" s="108">
        <f>Units!J53</f>
        <v>0</v>
      </c>
      <c r="H22" s="108">
        <f>Units!K53</f>
        <v>0</v>
      </c>
      <c r="I22" s="108">
        <f>Units!L53</f>
        <v>0</v>
      </c>
      <c r="J22" s="108">
        <f>Units!N53</f>
        <v>0</v>
      </c>
      <c r="K22" s="108">
        <f>Units!O53</f>
        <v>0</v>
      </c>
      <c r="L22" s="108">
        <f>Units!P53</f>
        <v>0</v>
      </c>
    </row>
    <row r="23" spans="1:12" ht="12.75" customHeight="1">
      <c r="A23" s="3" t="str">
        <f>'(Intermediate Computations)'!B241</f>
        <v>Jan 2011</v>
      </c>
      <c r="B23" s="3" t="str">
        <f>'(Intermediate Computations)'!C241</f>
        <v>Feb 2011</v>
      </c>
      <c r="C23" s="3" t="str">
        <f>'(Intermediate Computations)'!D241</f>
        <v>Mar 2011</v>
      </c>
      <c r="D23" s="3" t="str">
        <f>'(Intermediate Computations)'!F241</f>
        <v>Apr 2011</v>
      </c>
      <c r="E23" s="3" t="str">
        <f>'(Intermediate Computations)'!G241</f>
        <v>May 2011</v>
      </c>
      <c r="F23" s="3" t="str">
        <f>'(Intermediate Computations)'!H241</f>
        <v>Jun 2011</v>
      </c>
      <c r="G23" s="3" t="str">
        <f>'(Intermediate Computations)'!J241</f>
        <v>Jul 2011</v>
      </c>
      <c r="H23" s="3" t="str">
        <f>'(Intermediate Computations)'!K241</f>
        <v>Aug 2011</v>
      </c>
      <c r="I23" s="3" t="str">
        <f>'(Intermediate Computations)'!L241</f>
        <v>Sep 2011</v>
      </c>
      <c r="J23" s="3" t="str">
        <f>'(Intermediate Computations)'!N241</f>
        <v>Oct 2011</v>
      </c>
      <c r="K23" s="3" t="str">
        <f>'(Intermediate Computations)'!O241</f>
        <v>Nov 2011</v>
      </c>
      <c r="L23" s="3" t="str">
        <f>'(Intermediate Computations)'!P241</f>
        <v>Dec 2011</v>
      </c>
    </row>
    <row r="24" spans="1:12" ht="12.75" customHeight="1">
      <c r="A24" s="3">
        <f>'(Intermediate Computations)'!B238</f>
        <v>40544</v>
      </c>
      <c r="B24" s="3">
        <f>'(Intermediate Computations)'!C238</f>
        <v>40575</v>
      </c>
      <c r="C24" s="3">
        <f>'(Intermediate Computations)'!D238</f>
        <v>40603</v>
      </c>
      <c r="D24" s="3">
        <f>'(Intermediate Computations)'!F238</f>
        <v>40634</v>
      </c>
      <c r="E24" s="3">
        <f>'(Intermediate Computations)'!G238</f>
        <v>40664</v>
      </c>
      <c r="F24" s="3">
        <f>'(Intermediate Computations)'!H238</f>
        <v>40695</v>
      </c>
      <c r="G24" s="3">
        <f>'(Intermediate Computations)'!J238</f>
        <v>40725</v>
      </c>
      <c r="H24" s="3">
        <f>'(Intermediate Computations)'!K238</f>
        <v>40756</v>
      </c>
      <c r="I24" s="3">
        <f>'(Intermediate Computations)'!L238</f>
        <v>40787</v>
      </c>
      <c r="J24" s="3">
        <f>'(Intermediate Computations)'!N238</f>
        <v>40817</v>
      </c>
      <c r="K24" s="3">
        <f>'(Intermediate Computations)'!O238</f>
        <v>40848</v>
      </c>
      <c r="L24" s="3">
        <f>'(Intermediate Computations)'!P238</f>
        <v>40878</v>
      </c>
    </row>
    <row r="25" spans="1:12" ht="12.75" customHeight="1">
      <c r="A25" s="108">
        <f>Units!B44</f>
        <v>0</v>
      </c>
      <c r="B25" s="108">
        <f>Units!C44</f>
        <v>0</v>
      </c>
      <c r="C25" s="108">
        <f>Units!D44</f>
        <v>0</v>
      </c>
      <c r="D25" s="108">
        <f>Units!F44</f>
        <v>0</v>
      </c>
      <c r="E25" s="108">
        <f>Units!G44</f>
        <v>0</v>
      </c>
      <c r="F25" s="108">
        <f>Units!H44</f>
        <v>0</v>
      </c>
      <c r="G25" s="108">
        <f>Units!J44</f>
        <v>0</v>
      </c>
      <c r="H25" s="108">
        <f>Units!K44</f>
        <v>0</v>
      </c>
      <c r="I25" s="108">
        <f>Units!L44</f>
        <v>0</v>
      </c>
      <c r="J25" s="108">
        <f>Units!N44</f>
        <v>0</v>
      </c>
      <c r="K25" s="108">
        <f>Units!O44</f>
        <v>0</v>
      </c>
      <c r="L25" s="108">
        <f>Units!P44</f>
        <v>0</v>
      </c>
    </row>
    <row r="26" spans="1:12" ht="12.75" customHeight="1">
      <c r="A26" s="108">
        <f>Units!B45</f>
        <v>0</v>
      </c>
      <c r="B26" s="108">
        <f>Units!C45</f>
        <v>0</v>
      </c>
      <c r="C26" s="108">
        <f>Units!D45</f>
        <v>0</v>
      </c>
      <c r="D26" s="108">
        <f>Units!F45</f>
        <v>0</v>
      </c>
      <c r="E26" s="108">
        <f>Units!G45</f>
        <v>0</v>
      </c>
      <c r="F26" s="108">
        <f>Units!H45</f>
        <v>0</v>
      </c>
      <c r="G26" s="108">
        <f>Units!J45</f>
        <v>0</v>
      </c>
      <c r="H26" s="108">
        <f>Units!K45</f>
        <v>0</v>
      </c>
      <c r="I26" s="108">
        <f>Units!L45</f>
        <v>0</v>
      </c>
      <c r="J26" s="108">
        <f>Units!N45</f>
        <v>0</v>
      </c>
      <c r="K26" s="108">
        <f>Units!O45</f>
        <v>0</v>
      </c>
      <c r="L26" s="108">
        <f>Units!P45</f>
        <v>0</v>
      </c>
    </row>
    <row r="27" spans="1:12" ht="12.75" customHeight="1">
      <c r="A27" s="108">
        <f>Units!B46</f>
        <v>0</v>
      </c>
      <c r="B27" s="108">
        <f>Units!C46</f>
        <v>0</v>
      </c>
      <c r="C27" s="108">
        <f>Units!D46</f>
        <v>0</v>
      </c>
      <c r="D27" s="108">
        <f>Units!F46</f>
        <v>0</v>
      </c>
      <c r="E27" s="108">
        <f>Units!G46</f>
        <v>0</v>
      </c>
      <c r="F27" s="108">
        <f>Units!H46</f>
        <v>0</v>
      </c>
      <c r="G27" s="108">
        <f>Units!J46</f>
        <v>0</v>
      </c>
      <c r="H27" s="108">
        <f>Units!K46</f>
        <v>0</v>
      </c>
      <c r="I27" s="108">
        <f>Units!L46</f>
        <v>0</v>
      </c>
      <c r="J27" s="108">
        <f>Units!N46</f>
        <v>0</v>
      </c>
      <c r="K27" s="108">
        <f>Units!O46</f>
        <v>0</v>
      </c>
      <c r="L27" s="108">
        <f>Units!P46</f>
        <v>0</v>
      </c>
    </row>
    <row r="28" spans="1:12" ht="12.75" customHeight="1">
      <c r="A28" s="108">
        <f>Units!B47</f>
        <v>0</v>
      </c>
      <c r="B28" s="108">
        <f>Units!C47</f>
        <v>0</v>
      </c>
      <c r="C28" s="108">
        <f>Units!D47</f>
        <v>0</v>
      </c>
      <c r="D28" s="108">
        <f>Units!F47</f>
        <v>0</v>
      </c>
      <c r="E28" s="108">
        <f>Units!G47</f>
        <v>0</v>
      </c>
      <c r="F28" s="108">
        <f>Units!H47</f>
        <v>0</v>
      </c>
      <c r="G28" s="108">
        <f>Units!J47</f>
        <v>0</v>
      </c>
      <c r="H28" s="108">
        <f>Units!K47</f>
        <v>0</v>
      </c>
      <c r="I28" s="108">
        <f>Units!L47</f>
        <v>0</v>
      </c>
      <c r="J28" s="108">
        <f>Units!N47</f>
        <v>0</v>
      </c>
      <c r="K28" s="108">
        <f>Units!O47</f>
        <v>0</v>
      </c>
      <c r="L28" s="108">
        <f>Units!P47</f>
        <v>0</v>
      </c>
    </row>
    <row r="29" spans="1:12" ht="12.75" customHeight="1">
      <c r="A29" s="3" t="str">
        <f>'(Intermediate Computations)'!B247</f>
        <v>Jan 2011</v>
      </c>
      <c r="B29" s="3" t="str">
        <f>'(Intermediate Computations)'!C247</f>
        <v>Feb 2011</v>
      </c>
      <c r="C29" s="3" t="str">
        <f>'(Intermediate Computations)'!D247</f>
        <v>Mar 2011</v>
      </c>
      <c r="D29" s="3" t="str">
        <f>'(Intermediate Computations)'!F247</f>
        <v>Apr 2011</v>
      </c>
      <c r="E29" s="3" t="str">
        <f>'(Intermediate Computations)'!G247</f>
        <v>May 2011</v>
      </c>
      <c r="F29" s="3" t="str">
        <f>'(Intermediate Computations)'!H247</f>
        <v>Jun 2011</v>
      </c>
      <c r="G29" s="3" t="str">
        <f>'(Intermediate Computations)'!J247</f>
        <v>Jul 2011</v>
      </c>
      <c r="H29" s="3" t="str">
        <f>'(Intermediate Computations)'!K247</f>
        <v>Aug 2011</v>
      </c>
      <c r="I29" s="3" t="str">
        <f>'(Intermediate Computations)'!L247</f>
        <v>Sep 2011</v>
      </c>
      <c r="J29" s="3" t="str">
        <f>'(Intermediate Computations)'!N247</f>
        <v>Oct 2011</v>
      </c>
      <c r="K29" s="3" t="str">
        <f>'(Intermediate Computations)'!O247</f>
        <v>Nov 2011</v>
      </c>
      <c r="L29" s="3" t="str">
        <f>'(Intermediate Computations)'!P247</f>
        <v>Dec 2011</v>
      </c>
    </row>
    <row r="30" spans="1:12" ht="12.75" customHeight="1">
      <c r="A30" s="3">
        <f>'(Intermediate Computations)'!B244</f>
        <v>40544</v>
      </c>
      <c r="B30" s="3">
        <f>'(Intermediate Computations)'!C244</f>
        <v>40575</v>
      </c>
      <c r="C30" s="3">
        <f>'(Intermediate Computations)'!D244</f>
        <v>40603</v>
      </c>
      <c r="D30" s="3">
        <f>'(Intermediate Computations)'!F244</f>
        <v>40634</v>
      </c>
      <c r="E30" s="3">
        <f>'(Intermediate Computations)'!G244</f>
        <v>40664</v>
      </c>
      <c r="F30" s="3">
        <f>'(Intermediate Computations)'!H244</f>
        <v>40695</v>
      </c>
      <c r="G30" s="3">
        <f>'(Intermediate Computations)'!J244</f>
        <v>40725</v>
      </c>
      <c r="H30" s="3">
        <f>'(Intermediate Computations)'!K244</f>
        <v>40756</v>
      </c>
      <c r="I30" s="3">
        <f>'(Intermediate Computations)'!L244</f>
        <v>40787</v>
      </c>
      <c r="J30" s="3">
        <f>'(Intermediate Computations)'!N244</f>
        <v>40817</v>
      </c>
      <c r="K30" s="3">
        <f>'(Intermediate Computations)'!O244</f>
        <v>40848</v>
      </c>
      <c r="L30" s="3">
        <f>'(Intermediate Computations)'!P244</f>
        <v>40878</v>
      </c>
    </row>
    <row r="31" spans="1:12" ht="12.75" customHeight="1">
      <c r="A31" s="110">
        <f>'Unit Cost Detail'!B11</f>
        <v>0</v>
      </c>
      <c r="B31" s="110">
        <f>'Unit Cost Detail'!C11</f>
        <v>0</v>
      </c>
      <c r="C31" s="110">
        <f>'Unit Cost Detail'!D11</f>
        <v>0</v>
      </c>
      <c r="D31" s="110">
        <f>'Unit Cost Detail'!F11</f>
        <v>0</v>
      </c>
      <c r="E31" s="110">
        <f>'Unit Cost Detail'!G11</f>
        <v>0</v>
      </c>
      <c r="F31" s="110">
        <f>'Unit Cost Detail'!H11</f>
        <v>0</v>
      </c>
      <c r="G31" s="110">
        <f>'Unit Cost Detail'!J11</f>
        <v>0</v>
      </c>
      <c r="H31" s="110">
        <f>'Unit Cost Detail'!K11</f>
        <v>0</v>
      </c>
      <c r="I31" s="110">
        <f>'Unit Cost Detail'!L11</f>
        <v>0</v>
      </c>
      <c r="J31" s="110">
        <f>'Unit Cost Detail'!N11</f>
        <v>0</v>
      </c>
      <c r="K31" s="110">
        <f>'Unit Cost Detail'!O11</f>
        <v>0</v>
      </c>
      <c r="L31" s="110">
        <f>'Unit Cost Detail'!P11</f>
        <v>0</v>
      </c>
    </row>
    <row r="32" spans="1:12" ht="12.75" customHeight="1">
      <c r="A32" s="110">
        <f>'Unit Cost Detail'!B11</f>
        <v>0</v>
      </c>
      <c r="B32" s="110">
        <f>'Unit Cost Detail'!B12</f>
        <v>0</v>
      </c>
      <c r="C32" s="110">
        <f>'Unit Cost Detail'!B13</f>
        <v>0</v>
      </c>
      <c r="D32" s="110">
        <f>'Unit Cost Detail'!B14</f>
        <v>0</v>
      </c>
      <c r="E32" s="110">
        <f>'Unit Cost Detail'!B17</f>
        <v>0</v>
      </c>
      <c r="F32" s="110">
        <f>'Unit Cost Detail'!B18</f>
        <v>0</v>
      </c>
      <c r="G32" s="110">
        <f>'Unit Cost Detail'!B19</f>
        <v>0</v>
      </c>
      <c r="H32" s="110">
        <f>'Unit Cost Detail'!B20</f>
        <v>0</v>
      </c>
      <c r="I32" s="110">
        <f>'Unit Cost Detail'!B23</f>
        <v>0</v>
      </c>
      <c r="J32" s="110">
        <f>'Unit Cost Detail'!B24</f>
        <v>0</v>
      </c>
      <c r="K32" s="110">
        <f>'Unit Cost Detail'!B25</f>
        <v>0</v>
      </c>
      <c r="L32" s="110">
        <f>'Unit Cost Detail'!B26</f>
        <v>0</v>
      </c>
    </row>
    <row r="33" spans="1:12" ht="12.75" customHeight="1">
      <c r="A33" s="110">
        <f>'Unit Cost Detail'!C11</f>
        <v>0</v>
      </c>
      <c r="B33" s="110">
        <f>'Unit Cost Detail'!C12</f>
        <v>0</v>
      </c>
      <c r="C33" s="110">
        <f>'Unit Cost Detail'!C13</f>
        <v>0</v>
      </c>
      <c r="D33" s="110">
        <f>'Unit Cost Detail'!C14</f>
        <v>0</v>
      </c>
      <c r="E33" s="110">
        <f>'Unit Cost Detail'!C17</f>
        <v>0</v>
      </c>
      <c r="F33" s="110">
        <f>'Unit Cost Detail'!C18</f>
        <v>0</v>
      </c>
      <c r="G33" s="110">
        <f>'Unit Cost Detail'!C19</f>
        <v>0</v>
      </c>
      <c r="H33" s="110">
        <f>'Unit Cost Detail'!C20</f>
        <v>0</v>
      </c>
      <c r="I33" s="110">
        <f>'Unit Cost Detail'!C23</f>
        <v>0</v>
      </c>
      <c r="J33" s="110">
        <f>'Unit Cost Detail'!C24</f>
        <v>0</v>
      </c>
      <c r="K33" s="110">
        <f>'Unit Cost Detail'!C25</f>
        <v>0</v>
      </c>
      <c r="L33" s="110">
        <f>'Unit Cost Detail'!C26</f>
        <v>0</v>
      </c>
    </row>
    <row r="34" spans="1:12" ht="12.75" customHeight="1">
      <c r="A34" s="110">
        <f>'Unit Cost Detail'!D11</f>
        <v>0</v>
      </c>
      <c r="B34" s="110">
        <f>'Unit Cost Detail'!D12</f>
        <v>0</v>
      </c>
      <c r="C34" s="110">
        <f>'Unit Cost Detail'!D13</f>
        <v>0</v>
      </c>
      <c r="D34" s="110">
        <f>'Unit Cost Detail'!D14</f>
        <v>0</v>
      </c>
      <c r="E34" s="110">
        <f>'Unit Cost Detail'!D17</f>
        <v>0</v>
      </c>
      <c r="F34" s="110">
        <f>'Unit Cost Detail'!D18</f>
        <v>0</v>
      </c>
      <c r="G34" s="110">
        <f>'Unit Cost Detail'!D19</f>
        <v>0</v>
      </c>
      <c r="H34" s="110">
        <f>'Unit Cost Detail'!D20</f>
        <v>0</v>
      </c>
      <c r="I34" s="110">
        <f>'Unit Cost Detail'!D23</f>
        <v>0</v>
      </c>
      <c r="J34" s="110">
        <f>'Unit Cost Detail'!D24</f>
        <v>0</v>
      </c>
      <c r="K34" s="110">
        <f>'Unit Cost Detail'!D25</f>
        <v>0</v>
      </c>
      <c r="L34" s="110">
        <f>'Unit Cost Detail'!D26</f>
        <v>0</v>
      </c>
    </row>
    <row r="35" spans="1:12" ht="12.75" customHeight="1">
      <c r="A35" s="110">
        <f>'Unit Cost Detail'!F11</f>
        <v>0</v>
      </c>
      <c r="B35" s="110">
        <f>'Unit Cost Detail'!F12</f>
        <v>0</v>
      </c>
      <c r="C35" s="110">
        <f>'Unit Cost Detail'!F13</f>
        <v>0</v>
      </c>
      <c r="D35" s="110">
        <f>'Unit Cost Detail'!F14</f>
        <v>0</v>
      </c>
      <c r="E35" s="110">
        <f>'Unit Cost Detail'!F17</f>
        <v>0</v>
      </c>
      <c r="F35" s="110">
        <f>'Unit Cost Detail'!F18</f>
        <v>0</v>
      </c>
      <c r="G35" s="110">
        <f>'Unit Cost Detail'!F19</f>
        <v>0</v>
      </c>
      <c r="H35" s="110">
        <f>'Unit Cost Detail'!F20</f>
        <v>0</v>
      </c>
      <c r="I35" s="110">
        <f>'Unit Cost Detail'!F23</f>
        <v>0</v>
      </c>
      <c r="J35" s="110">
        <f>'Unit Cost Detail'!F24</f>
        <v>0</v>
      </c>
      <c r="K35" s="110">
        <f>'Unit Cost Detail'!F25</f>
        <v>0</v>
      </c>
      <c r="L35" s="110">
        <f>'Unit Cost Detail'!F26</f>
        <v>0</v>
      </c>
    </row>
    <row r="36" spans="1:12" ht="12.75" customHeight="1">
      <c r="A36" s="110">
        <f>'Unit Cost Detail'!G11</f>
        <v>0</v>
      </c>
      <c r="B36" s="110">
        <f>'Unit Cost Detail'!G12</f>
        <v>0</v>
      </c>
      <c r="C36" s="110">
        <f>'Unit Cost Detail'!G13</f>
        <v>0</v>
      </c>
      <c r="D36" s="110">
        <f>'Unit Cost Detail'!G14</f>
        <v>0</v>
      </c>
      <c r="E36" s="110">
        <f>'Unit Cost Detail'!G17</f>
        <v>0</v>
      </c>
      <c r="F36" s="110">
        <f>'Unit Cost Detail'!G18</f>
        <v>0</v>
      </c>
      <c r="G36" s="110">
        <f>'Unit Cost Detail'!G19</f>
        <v>0</v>
      </c>
      <c r="H36" s="110">
        <f>'Unit Cost Detail'!G20</f>
        <v>0</v>
      </c>
      <c r="I36" s="110">
        <f>'Unit Cost Detail'!G23</f>
        <v>0</v>
      </c>
      <c r="J36" s="110">
        <f>'Unit Cost Detail'!G24</f>
        <v>0</v>
      </c>
      <c r="K36" s="110">
        <f>'Unit Cost Detail'!G25</f>
        <v>0</v>
      </c>
      <c r="L36" s="110">
        <f>'Unit Cost Detail'!G26</f>
        <v>0</v>
      </c>
    </row>
    <row r="37" spans="1:12" ht="12.75" customHeight="1">
      <c r="A37" s="110">
        <f>'Unit Cost Detail'!H11</f>
        <v>0</v>
      </c>
      <c r="B37" s="110">
        <f>'Unit Cost Detail'!H12</f>
        <v>0</v>
      </c>
      <c r="C37" s="110">
        <f>'Unit Cost Detail'!H13</f>
        <v>0</v>
      </c>
      <c r="D37" s="110">
        <f>'Unit Cost Detail'!H14</f>
        <v>0</v>
      </c>
      <c r="E37" s="110">
        <f>'Unit Cost Detail'!H17</f>
        <v>0</v>
      </c>
      <c r="F37" s="110">
        <f>'Unit Cost Detail'!H18</f>
        <v>0</v>
      </c>
      <c r="G37" s="110">
        <f>'Unit Cost Detail'!H19</f>
        <v>0</v>
      </c>
      <c r="H37" s="110">
        <f>'Unit Cost Detail'!H20</f>
        <v>0</v>
      </c>
      <c r="I37" s="110">
        <f>'Unit Cost Detail'!H23</f>
        <v>0</v>
      </c>
      <c r="J37" s="110">
        <f>'Unit Cost Detail'!H24</f>
        <v>0</v>
      </c>
      <c r="K37" s="110">
        <f>'Unit Cost Detail'!H25</f>
        <v>0</v>
      </c>
      <c r="L37" s="110">
        <f>'Unit Cost Detail'!H26</f>
        <v>0</v>
      </c>
    </row>
    <row r="38" spans="1:12" ht="12.75" customHeight="1">
      <c r="A38" s="110">
        <f>'Unit Cost Detail'!J11</f>
        <v>0</v>
      </c>
      <c r="B38" s="110">
        <f>'Unit Cost Detail'!J12</f>
        <v>0</v>
      </c>
      <c r="C38" s="110">
        <f>'Unit Cost Detail'!J13</f>
        <v>0</v>
      </c>
      <c r="D38" s="110">
        <f>'Unit Cost Detail'!J14</f>
        <v>0</v>
      </c>
      <c r="E38" s="110">
        <f>'Unit Cost Detail'!J17</f>
        <v>0</v>
      </c>
      <c r="F38" s="110">
        <f>'Unit Cost Detail'!J18</f>
        <v>0</v>
      </c>
      <c r="G38" s="110">
        <f>'Unit Cost Detail'!J19</f>
        <v>0</v>
      </c>
      <c r="H38" s="110">
        <f>'Unit Cost Detail'!J20</f>
        <v>0</v>
      </c>
      <c r="I38" s="110">
        <f>'Unit Cost Detail'!J23</f>
        <v>0</v>
      </c>
      <c r="J38" s="110">
        <f>'Unit Cost Detail'!J24</f>
        <v>0</v>
      </c>
      <c r="K38" s="110">
        <f>'Unit Cost Detail'!J25</f>
        <v>0</v>
      </c>
      <c r="L38" s="110">
        <f>'Unit Cost Detail'!J26</f>
        <v>0</v>
      </c>
    </row>
    <row r="39" spans="1:12" ht="12.75" customHeight="1">
      <c r="A39" s="110">
        <f>'Unit Cost Detail'!K11</f>
        <v>0</v>
      </c>
      <c r="B39" s="110">
        <f>'Unit Cost Detail'!K12</f>
        <v>0</v>
      </c>
      <c r="C39" s="110">
        <f>'Unit Cost Detail'!K13</f>
        <v>0</v>
      </c>
      <c r="D39" s="110">
        <f>'Unit Cost Detail'!K14</f>
        <v>0</v>
      </c>
      <c r="E39" s="110">
        <f>'Unit Cost Detail'!K17</f>
        <v>0</v>
      </c>
      <c r="F39" s="110">
        <f>'Unit Cost Detail'!K18</f>
        <v>0</v>
      </c>
      <c r="G39" s="110">
        <f>'Unit Cost Detail'!K19</f>
        <v>0</v>
      </c>
      <c r="H39" s="110">
        <f>'Unit Cost Detail'!K20</f>
        <v>0</v>
      </c>
      <c r="I39" s="110">
        <f>'Unit Cost Detail'!K23</f>
        <v>0</v>
      </c>
      <c r="J39" s="110">
        <f>'Unit Cost Detail'!K24</f>
        <v>0</v>
      </c>
      <c r="K39" s="110">
        <f>'Unit Cost Detail'!K25</f>
        <v>0</v>
      </c>
      <c r="L39" s="110">
        <f>'Unit Cost Detail'!K26</f>
        <v>0</v>
      </c>
    </row>
    <row r="40" spans="1:12" ht="12.75" customHeight="1">
      <c r="A40" s="110">
        <f>'Unit Cost Detail'!L11</f>
        <v>0</v>
      </c>
      <c r="B40" s="110">
        <f>'Unit Cost Detail'!L12</f>
        <v>0</v>
      </c>
      <c r="C40" s="110">
        <f>'Unit Cost Detail'!L13</f>
        <v>0</v>
      </c>
      <c r="D40" s="110">
        <f>'Unit Cost Detail'!L14</f>
        <v>0</v>
      </c>
      <c r="E40" s="110">
        <f>'Unit Cost Detail'!L17</f>
        <v>0</v>
      </c>
      <c r="F40" s="110">
        <f>'Unit Cost Detail'!L18</f>
        <v>0</v>
      </c>
      <c r="G40" s="110">
        <f>'Unit Cost Detail'!L19</f>
        <v>0</v>
      </c>
      <c r="H40" s="110">
        <f>'Unit Cost Detail'!L20</f>
        <v>0</v>
      </c>
      <c r="I40" s="110">
        <f>'Unit Cost Detail'!L23</f>
        <v>0</v>
      </c>
      <c r="J40" s="110">
        <f>'Unit Cost Detail'!L24</f>
        <v>0</v>
      </c>
      <c r="K40" s="110">
        <f>'Unit Cost Detail'!L25</f>
        <v>0</v>
      </c>
      <c r="L40" s="110">
        <f>'Unit Cost Detail'!L26</f>
        <v>0</v>
      </c>
    </row>
    <row r="41" spans="1:12" ht="12.75" customHeight="1">
      <c r="A41" s="110">
        <f>'Unit Cost Detail'!N11</f>
        <v>0</v>
      </c>
      <c r="B41" s="110">
        <f>'Unit Cost Detail'!N12</f>
        <v>0</v>
      </c>
      <c r="C41" s="110">
        <f>'Unit Cost Detail'!N13</f>
        <v>0</v>
      </c>
      <c r="D41" s="110">
        <f>'Unit Cost Detail'!N14</f>
        <v>0</v>
      </c>
      <c r="E41" s="110">
        <f>'Unit Cost Detail'!N17</f>
        <v>0</v>
      </c>
      <c r="F41" s="110">
        <f>'Unit Cost Detail'!N18</f>
        <v>0</v>
      </c>
      <c r="G41" s="110">
        <f>'Unit Cost Detail'!N19</f>
        <v>0</v>
      </c>
      <c r="H41" s="110">
        <f>'Unit Cost Detail'!N20</f>
        <v>0</v>
      </c>
      <c r="I41" s="110">
        <f>'Unit Cost Detail'!N23</f>
        <v>0</v>
      </c>
      <c r="J41" s="110">
        <f>'Unit Cost Detail'!N24</f>
        <v>0</v>
      </c>
      <c r="K41" s="110">
        <f>'Unit Cost Detail'!N25</f>
        <v>0</v>
      </c>
      <c r="L41" s="110">
        <f>'Unit Cost Detail'!N26</f>
        <v>0</v>
      </c>
    </row>
    <row r="42" spans="1:12" ht="12.75" customHeight="1">
      <c r="A42" s="110">
        <f>'Unit Cost Detail'!O11</f>
        <v>0</v>
      </c>
      <c r="B42" s="110">
        <f>'Unit Cost Detail'!O12</f>
        <v>0</v>
      </c>
      <c r="C42" s="110">
        <f>'Unit Cost Detail'!O13</f>
        <v>0</v>
      </c>
      <c r="D42" s="110">
        <f>'Unit Cost Detail'!O14</f>
        <v>0</v>
      </c>
      <c r="E42" s="110">
        <f>'Unit Cost Detail'!O17</f>
        <v>0</v>
      </c>
      <c r="F42" s="110">
        <f>'Unit Cost Detail'!O18</f>
        <v>0</v>
      </c>
      <c r="G42" s="110">
        <f>'Unit Cost Detail'!O19</f>
        <v>0</v>
      </c>
      <c r="H42" s="110">
        <f>'Unit Cost Detail'!O20</f>
        <v>0</v>
      </c>
      <c r="I42" s="110">
        <f>'Unit Cost Detail'!O23</f>
        <v>0</v>
      </c>
      <c r="J42" s="110">
        <f>'Unit Cost Detail'!O24</f>
        <v>0</v>
      </c>
      <c r="K42" s="110">
        <f>'Unit Cost Detail'!O25</f>
        <v>0</v>
      </c>
      <c r="L42" s="110">
        <f>'Unit Cost Detail'!O26</f>
        <v>0</v>
      </c>
    </row>
    <row r="43" spans="1:12" ht="12.75" customHeight="1">
      <c r="A43" s="110">
        <f>'Unit Cost Detail'!P11</f>
        <v>0</v>
      </c>
      <c r="B43" s="110">
        <f>'Unit Cost Detail'!P12</f>
        <v>0</v>
      </c>
      <c r="C43" s="110">
        <f>'Unit Cost Detail'!P13</f>
        <v>0</v>
      </c>
      <c r="D43" s="110">
        <f>'Unit Cost Detail'!P14</f>
        <v>0</v>
      </c>
      <c r="E43" s="110">
        <f>'Unit Cost Detail'!P17</f>
        <v>0</v>
      </c>
      <c r="F43" s="110">
        <f>'Unit Cost Detail'!P18</f>
        <v>0</v>
      </c>
      <c r="G43" s="110">
        <f>'Unit Cost Detail'!P19</f>
        <v>0</v>
      </c>
      <c r="H43" s="110">
        <f>'Unit Cost Detail'!P20</f>
        <v>0</v>
      </c>
      <c r="I43" s="110">
        <f>'Unit Cost Detail'!P23</f>
        <v>0</v>
      </c>
      <c r="J43" s="110">
        <f>'Unit Cost Detail'!P24</f>
        <v>0</v>
      </c>
      <c r="K43" s="110">
        <f>'Unit Cost Detail'!P25</f>
        <v>0</v>
      </c>
      <c r="L43" s="110">
        <f>'Unit Cost Detail'!P26</f>
        <v>0</v>
      </c>
    </row>
    <row r="44" spans="1:12" ht="12.75" customHeight="1">
      <c r="A44" s="110">
        <f>'Unit Cost Detail'!B12</f>
        <v>0</v>
      </c>
      <c r="B44" s="110">
        <f>'Unit Cost Detail'!C12</f>
        <v>0</v>
      </c>
      <c r="C44" s="110">
        <f>'Unit Cost Detail'!D12</f>
        <v>0</v>
      </c>
      <c r="D44" s="110">
        <f>'Unit Cost Detail'!F12</f>
        <v>0</v>
      </c>
      <c r="E44" s="110">
        <f>'Unit Cost Detail'!G12</f>
        <v>0</v>
      </c>
      <c r="F44" s="110">
        <f>'Unit Cost Detail'!H12</f>
        <v>0</v>
      </c>
      <c r="G44" s="110">
        <f>'Unit Cost Detail'!J12</f>
        <v>0</v>
      </c>
      <c r="H44" s="110">
        <f>'Unit Cost Detail'!K12</f>
        <v>0</v>
      </c>
      <c r="I44" s="110">
        <f>'Unit Cost Detail'!L12</f>
        <v>0</v>
      </c>
      <c r="J44" s="110">
        <f>'Unit Cost Detail'!N12</f>
        <v>0</v>
      </c>
      <c r="K44" s="110">
        <f>'Unit Cost Detail'!O12</f>
        <v>0</v>
      </c>
      <c r="L44" s="110">
        <f>'Unit Cost Detail'!P12</f>
        <v>0</v>
      </c>
    </row>
    <row r="45" spans="1:12" ht="12.75" customHeight="1">
      <c r="A45" s="110">
        <f>'Unit Cost Detail'!B13</f>
        <v>0</v>
      </c>
      <c r="B45" s="110">
        <f>'Unit Cost Detail'!C13</f>
        <v>0</v>
      </c>
      <c r="C45" s="110">
        <f>'Unit Cost Detail'!D13</f>
        <v>0</v>
      </c>
      <c r="D45" s="110">
        <f>'Unit Cost Detail'!F13</f>
        <v>0</v>
      </c>
      <c r="E45" s="110">
        <f>'Unit Cost Detail'!G13</f>
        <v>0</v>
      </c>
      <c r="F45" s="110">
        <f>'Unit Cost Detail'!H13</f>
        <v>0</v>
      </c>
      <c r="G45" s="110">
        <f>'Unit Cost Detail'!J13</f>
        <v>0</v>
      </c>
      <c r="H45" s="110">
        <f>'Unit Cost Detail'!K13</f>
        <v>0</v>
      </c>
      <c r="I45" s="110">
        <f>'Unit Cost Detail'!L13</f>
        <v>0</v>
      </c>
      <c r="J45" s="110">
        <f>'Unit Cost Detail'!N13</f>
        <v>0</v>
      </c>
      <c r="K45" s="110">
        <f>'Unit Cost Detail'!O13</f>
        <v>0</v>
      </c>
      <c r="L45" s="110">
        <f>'Unit Cost Detail'!P13</f>
        <v>0</v>
      </c>
    </row>
    <row r="46" spans="1:12" ht="12.75" customHeight="1">
      <c r="A46" s="110">
        <f>'Unit Cost Detail'!B14</f>
        <v>0</v>
      </c>
      <c r="B46" s="110">
        <f>'Unit Cost Detail'!C14</f>
        <v>0</v>
      </c>
      <c r="C46" s="110">
        <f>'Unit Cost Detail'!D14</f>
        <v>0</v>
      </c>
      <c r="D46" s="110">
        <f>'Unit Cost Detail'!F14</f>
        <v>0</v>
      </c>
      <c r="E46" s="110">
        <f>'Unit Cost Detail'!G14</f>
        <v>0</v>
      </c>
      <c r="F46" s="110">
        <f>'Unit Cost Detail'!H14</f>
        <v>0</v>
      </c>
      <c r="G46" s="110">
        <f>'Unit Cost Detail'!J14</f>
        <v>0</v>
      </c>
      <c r="H46" s="110">
        <f>'Unit Cost Detail'!K14</f>
        <v>0</v>
      </c>
      <c r="I46" s="110">
        <f>'Unit Cost Detail'!L14</f>
        <v>0</v>
      </c>
      <c r="J46" s="110">
        <f>'Unit Cost Detail'!N14</f>
        <v>0</v>
      </c>
      <c r="K46" s="110">
        <f>'Unit Cost Detail'!O14</f>
        <v>0</v>
      </c>
      <c r="L46" s="110">
        <f>'Unit Cost Detail'!P14</f>
        <v>0</v>
      </c>
    </row>
    <row r="47" spans="1:12" ht="12.75" customHeight="1">
      <c r="A47" s="110">
        <f>'Unit Cost'!B10</f>
        <v>0</v>
      </c>
      <c r="B47" s="110">
        <f>'Unit Cost'!C10</f>
        <v>0</v>
      </c>
      <c r="C47" s="110">
        <f>'Unit Cost'!D10</f>
        <v>0</v>
      </c>
      <c r="D47" s="110">
        <f>'Unit Cost'!F10</f>
        <v>0</v>
      </c>
      <c r="E47" s="110">
        <f>'Unit Cost'!G10</f>
        <v>0</v>
      </c>
      <c r="F47" s="110">
        <f>'Unit Cost'!H10</f>
        <v>0</v>
      </c>
      <c r="G47" s="110">
        <f>'Unit Cost'!J10</f>
        <v>0</v>
      </c>
      <c r="H47" s="110">
        <f>'Unit Cost'!K10</f>
        <v>0</v>
      </c>
      <c r="I47" s="110">
        <f>'Unit Cost'!L10</f>
        <v>0</v>
      </c>
      <c r="J47" s="110">
        <f>'Unit Cost'!N10</f>
        <v>0</v>
      </c>
      <c r="K47" s="110">
        <f>'Unit Cost'!O10</f>
        <v>0</v>
      </c>
      <c r="L47" s="110">
        <f>'Unit Cost'!P10</f>
        <v>0</v>
      </c>
    </row>
    <row r="48" spans="1:12" ht="12.75" customHeight="1">
      <c r="A48" s="110">
        <f>'Unit Cost Detail'!B17</f>
        <v>0</v>
      </c>
      <c r="B48" s="110">
        <f>'Unit Cost Detail'!C17</f>
        <v>0</v>
      </c>
      <c r="C48" s="110">
        <f>'Unit Cost Detail'!D17</f>
        <v>0</v>
      </c>
      <c r="D48" s="110">
        <f>'Unit Cost Detail'!F17</f>
        <v>0</v>
      </c>
      <c r="E48" s="110">
        <f>'Unit Cost Detail'!G17</f>
        <v>0</v>
      </c>
      <c r="F48" s="110">
        <f>'Unit Cost Detail'!H17</f>
        <v>0</v>
      </c>
      <c r="G48" s="110">
        <f>'Unit Cost Detail'!J17</f>
        <v>0</v>
      </c>
      <c r="H48" s="110">
        <f>'Unit Cost Detail'!K17</f>
        <v>0</v>
      </c>
      <c r="I48" s="110">
        <f>'Unit Cost Detail'!L17</f>
        <v>0</v>
      </c>
      <c r="J48" s="110">
        <f>'Unit Cost Detail'!N17</f>
        <v>0</v>
      </c>
      <c r="K48" s="110">
        <f>'Unit Cost Detail'!O17</f>
        <v>0</v>
      </c>
      <c r="L48" s="110">
        <f>'Unit Cost Detail'!P17</f>
        <v>0</v>
      </c>
    </row>
    <row r="49" spans="1:12" ht="12.75" customHeight="1">
      <c r="A49" s="110">
        <f>'Unit Cost Detail'!B18</f>
        <v>0</v>
      </c>
      <c r="B49" s="110">
        <f>'Unit Cost Detail'!C18</f>
        <v>0</v>
      </c>
      <c r="C49" s="110">
        <f>'Unit Cost Detail'!D18</f>
        <v>0</v>
      </c>
      <c r="D49" s="110">
        <f>'Unit Cost Detail'!F18</f>
        <v>0</v>
      </c>
      <c r="E49" s="110">
        <f>'Unit Cost Detail'!G18</f>
        <v>0</v>
      </c>
      <c r="F49" s="110">
        <f>'Unit Cost Detail'!H18</f>
        <v>0</v>
      </c>
      <c r="G49" s="110">
        <f>'Unit Cost Detail'!J18</f>
        <v>0</v>
      </c>
      <c r="H49" s="110">
        <f>'Unit Cost Detail'!K18</f>
        <v>0</v>
      </c>
      <c r="I49" s="110">
        <f>'Unit Cost Detail'!L18</f>
        <v>0</v>
      </c>
      <c r="J49" s="110">
        <f>'Unit Cost Detail'!N18</f>
        <v>0</v>
      </c>
      <c r="K49" s="110">
        <f>'Unit Cost Detail'!O18</f>
        <v>0</v>
      </c>
      <c r="L49" s="110">
        <f>'Unit Cost Detail'!P18</f>
        <v>0</v>
      </c>
    </row>
    <row r="50" spans="1:12" ht="12.75" customHeight="1">
      <c r="A50" s="110">
        <f>'Unit Cost Detail'!B19</f>
        <v>0</v>
      </c>
      <c r="B50" s="110">
        <f>'Unit Cost Detail'!C19</f>
        <v>0</v>
      </c>
      <c r="C50" s="110">
        <f>'Unit Cost Detail'!D19</f>
        <v>0</v>
      </c>
      <c r="D50" s="110">
        <f>'Unit Cost Detail'!F19</f>
        <v>0</v>
      </c>
      <c r="E50" s="110">
        <f>'Unit Cost Detail'!G19</f>
        <v>0</v>
      </c>
      <c r="F50" s="110">
        <f>'Unit Cost Detail'!H19</f>
        <v>0</v>
      </c>
      <c r="G50" s="110">
        <f>'Unit Cost Detail'!J19</f>
        <v>0</v>
      </c>
      <c r="H50" s="110">
        <f>'Unit Cost Detail'!K19</f>
        <v>0</v>
      </c>
      <c r="I50" s="110">
        <f>'Unit Cost Detail'!L19</f>
        <v>0</v>
      </c>
      <c r="J50" s="110">
        <f>'Unit Cost Detail'!N19</f>
        <v>0</v>
      </c>
      <c r="K50" s="110">
        <f>'Unit Cost Detail'!O19</f>
        <v>0</v>
      </c>
      <c r="L50" s="110">
        <f>'Unit Cost Detail'!P19</f>
        <v>0</v>
      </c>
    </row>
    <row r="51" spans="1:12" ht="12.75" customHeight="1">
      <c r="A51" s="110">
        <f>'Unit Cost Detail'!B20</f>
        <v>0</v>
      </c>
      <c r="B51" s="110">
        <f>'Unit Cost Detail'!C20</f>
        <v>0</v>
      </c>
      <c r="C51" s="110">
        <f>'Unit Cost Detail'!D20</f>
        <v>0</v>
      </c>
      <c r="D51" s="110">
        <f>'Unit Cost Detail'!F20</f>
        <v>0</v>
      </c>
      <c r="E51" s="110">
        <f>'Unit Cost Detail'!G20</f>
        <v>0</v>
      </c>
      <c r="F51" s="110">
        <f>'Unit Cost Detail'!H20</f>
        <v>0</v>
      </c>
      <c r="G51" s="110">
        <f>'Unit Cost Detail'!J20</f>
        <v>0</v>
      </c>
      <c r="H51" s="110">
        <f>'Unit Cost Detail'!K20</f>
        <v>0</v>
      </c>
      <c r="I51" s="110">
        <f>'Unit Cost Detail'!L20</f>
        <v>0</v>
      </c>
      <c r="J51" s="110">
        <f>'Unit Cost Detail'!N20</f>
        <v>0</v>
      </c>
      <c r="K51" s="110">
        <f>'Unit Cost Detail'!O20</f>
        <v>0</v>
      </c>
      <c r="L51" s="110">
        <f>'Unit Cost Detail'!P20</f>
        <v>0</v>
      </c>
    </row>
    <row r="52" spans="1:12" ht="12.75" customHeight="1">
      <c r="A52" s="110">
        <f>'Unit Cost'!B11</f>
        <v>0</v>
      </c>
      <c r="B52" s="110">
        <f>'Unit Cost'!C11</f>
        <v>0</v>
      </c>
      <c r="C52" s="110">
        <f>'Unit Cost'!D11</f>
        <v>0</v>
      </c>
      <c r="D52" s="110">
        <f>'Unit Cost'!F11</f>
        <v>0</v>
      </c>
      <c r="E52" s="110">
        <f>'Unit Cost'!G11</f>
        <v>0</v>
      </c>
      <c r="F52" s="110">
        <f>'Unit Cost'!H11</f>
        <v>0</v>
      </c>
      <c r="G52" s="110">
        <f>'Unit Cost'!J11</f>
        <v>0</v>
      </c>
      <c r="H52" s="110">
        <f>'Unit Cost'!K11</f>
        <v>0</v>
      </c>
      <c r="I52" s="110">
        <f>'Unit Cost'!L11</f>
        <v>0</v>
      </c>
      <c r="J52" s="110">
        <f>'Unit Cost'!N11</f>
        <v>0</v>
      </c>
      <c r="K52" s="110">
        <f>'Unit Cost'!O11</f>
        <v>0</v>
      </c>
      <c r="L52" s="110">
        <f>'Unit Cost'!P11</f>
        <v>0</v>
      </c>
    </row>
    <row r="53" spans="1:12" ht="12.75" customHeight="1">
      <c r="A53" s="110">
        <f>'Unit Cost Detail'!B23</f>
        <v>0</v>
      </c>
      <c r="B53" s="110">
        <f>'Unit Cost Detail'!C23</f>
        <v>0</v>
      </c>
      <c r="C53" s="110">
        <f>'Unit Cost Detail'!D23</f>
        <v>0</v>
      </c>
      <c r="D53" s="110">
        <f>'Unit Cost Detail'!F23</f>
        <v>0</v>
      </c>
      <c r="E53" s="110">
        <f>'Unit Cost Detail'!G23</f>
        <v>0</v>
      </c>
      <c r="F53" s="110">
        <f>'Unit Cost Detail'!H23</f>
        <v>0</v>
      </c>
      <c r="G53" s="110">
        <f>'Unit Cost Detail'!J23</f>
        <v>0</v>
      </c>
      <c r="H53" s="110">
        <f>'Unit Cost Detail'!K23</f>
        <v>0</v>
      </c>
      <c r="I53" s="110">
        <f>'Unit Cost Detail'!L23</f>
        <v>0</v>
      </c>
      <c r="J53" s="110">
        <f>'Unit Cost Detail'!N23</f>
        <v>0</v>
      </c>
      <c r="K53" s="110">
        <f>'Unit Cost Detail'!O23</f>
        <v>0</v>
      </c>
      <c r="L53" s="110">
        <f>'Unit Cost Detail'!P23</f>
        <v>0</v>
      </c>
    </row>
    <row r="54" spans="1:12" ht="12.75" customHeight="1">
      <c r="A54" s="110">
        <f>'Unit Cost Detail'!B24</f>
        <v>0</v>
      </c>
      <c r="B54" s="110">
        <f>'Unit Cost Detail'!C24</f>
        <v>0</v>
      </c>
      <c r="C54" s="110">
        <f>'Unit Cost Detail'!D24</f>
        <v>0</v>
      </c>
      <c r="D54" s="110">
        <f>'Unit Cost Detail'!F24</f>
        <v>0</v>
      </c>
      <c r="E54" s="110">
        <f>'Unit Cost Detail'!G24</f>
        <v>0</v>
      </c>
      <c r="F54" s="110">
        <f>'Unit Cost Detail'!H24</f>
        <v>0</v>
      </c>
      <c r="G54" s="110">
        <f>'Unit Cost Detail'!J24</f>
        <v>0</v>
      </c>
      <c r="H54" s="110">
        <f>'Unit Cost Detail'!K24</f>
        <v>0</v>
      </c>
      <c r="I54" s="110">
        <f>'Unit Cost Detail'!L24</f>
        <v>0</v>
      </c>
      <c r="J54" s="110">
        <f>'Unit Cost Detail'!N24</f>
        <v>0</v>
      </c>
      <c r="K54" s="110">
        <f>'Unit Cost Detail'!O24</f>
        <v>0</v>
      </c>
      <c r="L54" s="110">
        <f>'Unit Cost Detail'!P24</f>
        <v>0</v>
      </c>
    </row>
    <row r="55" spans="1:12" ht="12.75" customHeight="1">
      <c r="A55" s="110">
        <f>'Unit Cost Detail'!B25</f>
        <v>0</v>
      </c>
      <c r="B55" s="110">
        <f>'Unit Cost Detail'!C25</f>
        <v>0</v>
      </c>
      <c r="C55" s="110">
        <f>'Unit Cost Detail'!D25</f>
        <v>0</v>
      </c>
      <c r="D55" s="110">
        <f>'Unit Cost Detail'!F25</f>
        <v>0</v>
      </c>
      <c r="E55" s="110">
        <f>'Unit Cost Detail'!G25</f>
        <v>0</v>
      </c>
      <c r="F55" s="110">
        <f>'Unit Cost Detail'!H25</f>
        <v>0</v>
      </c>
      <c r="G55" s="110">
        <f>'Unit Cost Detail'!J25</f>
        <v>0</v>
      </c>
      <c r="H55" s="110">
        <f>'Unit Cost Detail'!K25</f>
        <v>0</v>
      </c>
      <c r="I55" s="110">
        <f>'Unit Cost Detail'!L25</f>
        <v>0</v>
      </c>
      <c r="J55" s="110">
        <f>'Unit Cost Detail'!N25</f>
        <v>0</v>
      </c>
      <c r="K55" s="110">
        <f>'Unit Cost Detail'!O25</f>
        <v>0</v>
      </c>
      <c r="L55" s="110">
        <f>'Unit Cost Detail'!P25</f>
        <v>0</v>
      </c>
    </row>
    <row r="56" spans="1:12" ht="12.75" customHeight="1">
      <c r="A56" s="110">
        <f>'Unit Cost Detail'!B26</f>
        <v>0</v>
      </c>
      <c r="B56" s="110">
        <f>'Unit Cost Detail'!C26</f>
        <v>0</v>
      </c>
      <c r="C56" s="110">
        <f>'Unit Cost Detail'!D26</f>
        <v>0</v>
      </c>
      <c r="D56" s="110">
        <f>'Unit Cost Detail'!F26</f>
        <v>0</v>
      </c>
      <c r="E56" s="110">
        <f>'Unit Cost Detail'!G26</f>
        <v>0</v>
      </c>
      <c r="F56" s="110">
        <f>'Unit Cost Detail'!H26</f>
        <v>0</v>
      </c>
      <c r="G56" s="110">
        <f>'Unit Cost Detail'!J26</f>
        <v>0</v>
      </c>
      <c r="H56" s="110">
        <f>'Unit Cost Detail'!K26</f>
        <v>0</v>
      </c>
      <c r="I56" s="110">
        <f>'Unit Cost Detail'!L26</f>
        <v>0</v>
      </c>
      <c r="J56" s="110">
        <f>'Unit Cost Detail'!N26</f>
        <v>0</v>
      </c>
      <c r="K56" s="110">
        <f>'Unit Cost Detail'!O26</f>
        <v>0</v>
      </c>
      <c r="L56" s="110">
        <f>'Unit Cost Detail'!P26</f>
        <v>0</v>
      </c>
    </row>
    <row r="57" spans="1:12" ht="12.75" customHeight="1">
      <c r="A57" s="110">
        <f>'Unit Cost'!B12</f>
        <v>0</v>
      </c>
      <c r="B57" s="110">
        <f>'Unit Cost'!C12</f>
        <v>0</v>
      </c>
      <c r="C57" s="110">
        <f>'Unit Cost'!D12</f>
        <v>0</v>
      </c>
      <c r="D57" s="110">
        <f>'Unit Cost'!F12</f>
        <v>0</v>
      </c>
      <c r="E57" s="110">
        <f>'Unit Cost'!G12</f>
        <v>0</v>
      </c>
      <c r="F57" s="110">
        <f>'Unit Cost'!H12</f>
        <v>0</v>
      </c>
      <c r="G57" s="110">
        <f>'Unit Cost'!J12</f>
        <v>0</v>
      </c>
      <c r="H57" s="110">
        <f>'Unit Cost'!K12</f>
        <v>0</v>
      </c>
      <c r="I57" s="110">
        <f>'Unit Cost'!L12</f>
        <v>0</v>
      </c>
      <c r="J57" s="110">
        <f>'Unit Cost'!N12</f>
        <v>0</v>
      </c>
      <c r="K57" s="110">
        <f>'Unit Cost'!O12</f>
        <v>0</v>
      </c>
      <c r="L57" s="110">
        <f>'Unit Cost'!P12</f>
        <v>0</v>
      </c>
    </row>
    <row r="58" spans="1:12" ht="12.75" customHeight="1">
      <c r="A58" s="110">
        <f>'Unit Cost'!B13</f>
        <v>0</v>
      </c>
      <c r="B58" s="110">
        <f>'Unit Cost'!C13</f>
        <v>0</v>
      </c>
      <c r="C58" s="110">
        <f>'Unit Cost'!D13</f>
        <v>0</v>
      </c>
      <c r="D58" s="110">
        <f>'Unit Cost'!F13</f>
        <v>0</v>
      </c>
      <c r="E58" s="110">
        <f>'Unit Cost'!G13</f>
        <v>0</v>
      </c>
      <c r="F58" s="110">
        <f>'Unit Cost'!H13</f>
        <v>0</v>
      </c>
      <c r="G58" s="110">
        <f>'Unit Cost'!J13</f>
        <v>0</v>
      </c>
      <c r="H58" s="110">
        <f>'Unit Cost'!K13</f>
        <v>0</v>
      </c>
      <c r="I58" s="110">
        <f>'Unit Cost'!L13</f>
        <v>0</v>
      </c>
      <c r="J58" s="110">
        <f>'Unit Cost'!N13</f>
        <v>0</v>
      </c>
      <c r="K58" s="110">
        <f>'Unit Cost'!O13</f>
        <v>0</v>
      </c>
      <c r="L58" s="110">
        <f>'Unit Cost'!P13</f>
        <v>0</v>
      </c>
    </row>
    <row r="59" spans="1:12" ht="12.75" customHeight="1">
      <c r="A59" s="3" t="str">
        <f>'(Intermediate Computations)'!B253</f>
        <v>Jan 2011</v>
      </c>
      <c r="B59" s="3" t="str">
        <f>'(Intermediate Computations)'!C253</f>
        <v>Feb 2011</v>
      </c>
      <c r="C59" s="3" t="str">
        <f>'(Intermediate Computations)'!D253</f>
        <v>Mar 2011</v>
      </c>
      <c r="D59" s="3" t="str">
        <f>'(Intermediate Computations)'!F253</f>
        <v>Apr 2011</v>
      </c>
      <c r="E59" s="3" t="str">
        <f>'(Intermediate Computations)'!G253</f>
        <v>May 2011</v>
      </c>
      <c r="F59" s="3" t="str">
        <f>'(Intermediate Computations)'!H253</f>
        <v>Jun 2011</v>
      </c>
      <c r="G59" s="3" t="str">
        <f>'(Intermediate Computations)'!J253</f>
        <v>Jul 2011</v>
      </c>
      <c r="H59" s="3" t="str">
        <f>'(Intermediate Computations)'!K253</f>
        <v>Aug 2011</v>
      </c>
      <c r="I59" s="3" t="str">
        <f>'(Intermediate Computations)'!L253</f>
        <v>Sep 2011</v>
      </c>
      <c r="J59" s="3" t="str">
        <f>'(Intermediate Computations)'!N253</f>
        <v>Oct 2011</v>
      </c>
      <c r="K59" s="3" t="str">
        <f>'(Intermediate Computations)'!O253</f>
        <v>Nov 2011</v>
      </c>
      <c r="L59" s="3" t="str">
        <f>'(Intermediate Computations)'!P253</f>
        <v>Dec 2011</v>
      </c>
    </row>
    <row r="60" spans="1:12" ht="12.75" customHeight="1">
      <c r="A60" s="3">
        <f>'(Intermediate Computations)'!B250</f>
        <v>40544</v>
      </c>
      <c r="B60" s="3">
        <f>'(Intermediate Computations)'!C250</f>
        <v>40575</v>
      </c>
      <c r="C60" s="3">
        <f>'(Intermediate Computations)'!D250</f>
        <v>40603</v>
      </c>
      <c r="D60" s="3">
        <f>'(Intermediate Computations)'!F250</f>
        <v>40634</v>
      </c>
      <c r="E60" s="3">
        <f>'(Intermediate Computations)'!G250</f>
        <v>40664</v>
      </c>
      <c r="F60" s="3">
        <f>'(Intermediate Computations)'!H250</f>
        <v>40695</v>
      </c>
      <c r="G60" s="3">
        <f>'(Intermediate Computations)'!J250</f>
        <v>40725</v>
      </c>
      <c r="H60" s="3">
        <f>'(Intermediate Computations)'!K250</f>
        <v>40756</v>
      </c>
      <c r="I60" s="3">
        <f>'(Intermediate Computations)'!L250</f>
        <v>40787</v>
      </c>
      <c r="J60" s="3">
        <f>'(Intermediate Computations)'!N250</f>
        <v>40817</v>
      </c>
      <c r="K60" s="3">
        <f>'(Intermediate Computations)'!O250</f>
        <v>40848</v>
      </c>
      <c r="L60" s="3">
        <f>'(Intermediate Computations)'!P250</f>
        <v>40878</v>
      </c>
    </row>
    <row r="61" spans="1:12" ht="12.75" customHeight="1">
      <c r="A61" s="110">
        <f>'(Other Computations)'!B19</f>
        <v>0</v>
      </c>
      <c r="B61" s="110">
        <f>'(Other Computations)'!C19</f>
        <v>0</v>
      </c>
      <c r="C61" s="110">
        <f>'(Other Computations)'!D19</f>
        <v>0</v>
      </c>
      <c r="D61" s="110">
        <f>'(Other Computations)'!F19</f>
        <v>0</v>
      </c>
      <c r="E61" s="110">
        <f>'(Other Computations)'!G19</f>
        <v>0</v>
      </c>
      <c r="F61" s="110">
        <f>'(Other Computations)'!H19</f>
        <v>0</v>
      </c>
      <c r="G61" s="110">
        <f>'(Other Computations)'!J19</f>
        <v>0</v>
      </c>
      <c r="H61" s="110">
        <f>'(Other Computations)'!K19</f>
        <v>0</v>
      </c>
      <c r="I61" s="110">
        <f>'(Other Computations)'!L19</f>
        <v>0</v>
      </c>
      <c r="J61" s="110">
        <f>'(Other Computations)'!N19</f>
        <v>0</v>
      </c>
      <c r="K61" s="110">
        <f>'(Other Computations)'!O19</f>
        <v>0</v>
      </c>
      <c r="L61" s="110">
        <f>'(Other Computations)'!P19</f>
        <v>0</v>
      </c>
    </row>
    <row r="62" spans="1:12" ht="12.75" customHeight="1">
      <c r="A62" s="110">
        <f>'(Other Computations)'!B19</f>
        <v>0</v>
      </c>
      <c r="B62" s="110">
        <f>'(Other Computations)'!B20</f>
        <v>0</v>
      </c>
      <c r="C62" s="110">
        <f>'(Other Computations)'!B21</f>
        <v>0</v>
      </c>
      <c r="D62" s="110">
        <f>'(Other Computations)'!B22</f>
        <v>0</v>
      </c>
      <c r="E62" s="110">
        <f>'(Other Computations)'!B25</f>
        <v>0</v>
      </c>
      <c r="F62" s="110">
        <f>'(Other Computations)'!B26</f>
        <v>0</v>
      </c>
      <c r="G62" s="110">
        <f>'(Other Computations)'!B27</f>
        <v>0</v>
      </c>
      <c r="H62" s="110">
        <f>'(Other Computations)'!B28</f>
        <v>0</v>
      </c>
      <c r="I62" s="110">
        <f>'(Other Computations)'!B31</f>
        <v>0</v>
      </c>
      <c r="J62" s="110">
        <f>'(Other Computations)'!B32</f>
        <v>0</v>
      </c>
      <c r="K62" s="110">
        <f>'(Other Computations)'!B33</f>
        <v>0</v>
      </c>
      <c r="L62" s="110">
        <f>'(Other Computations)'!B34</f>
        <v>0</v>
      </c>
    </row>
    <row r="63" spans="1:12" ht="12.75" customHeight="1">
      <c r="A63" s="110">
        <f>'(Other Computations)'!C19</f>
        <v>0</v>
      </c>
      <c r="B63" s="110">
        <f>'(Other Computations)'!C20</f>
        <v>0</v>
      </c>
      <c r="C63" s="110">
        <f>'(Other Computations)'!C21</f>
        <v>0</v>
      </c>
      <c r="D63" s="110">
        <f>'(Other Computations)'!C22</f>
        <v>0</v>
      </c>
      <c r="E63" s="110">
        <f>'(Other Computations)'!C25</f>
        <v>0</v>
      </c>
      <c r="F63" s="110">
        <f>'(Other Computations)'!C26</f>
        <v>0</v>
      </c>
      <c r="G63" s="110">
        <f>'(Other Computations)'!C27</f>
        <v>0</v>
      </c>
      <c r="H63" s="110">
        <f>'(Other Computations)'!C28</f>
        <v>0</v>
      </c>
      <c r="I63" s="110">
        <f>'(Other Computations)'!C31</f>
        <v>0</v>
      </c>
      <c r="J63" s="110">
        <f>'(Other Computations)'!C32</f>
        <v>0</v>
      </c>
      <c r="K63" s="110">
        <f>'(Other Computations)'!C33</f>
        <v>0</v>
      </c>
      <c r="L63" s="110">
        <f>'(Other Computations)'!C34</f>
        <v>0</v>
      </c>
    </row>
    <row r="64" spans="1:12" ht="12.75" customHeight="1">
      <c r="A64" s="110">
        <f>'(Other Computations)'!D19</f>
        <v>0</v>
      </c>
      <c r="B64" s="110">
        <f>'(Other Computations)'!D20</f>
        <v>0</v>
      </c>
      <c r="C64" s="110">
        <f>'(Other Computations)'!D21</f>
        <v>0</v>
      </c>
      <c r="D64" s="110">
        <f>'(Other Computations)'!D22</f>
        <v>0</v>
      </c>
      <c r="E64" s="110">
        <f>'(Other Computations)'!D25</f>
        <v>0</v>
      </c>
      <c r="F64" s="110">
        <f>'(Other Computations)'!D26</f>
        <v>0</v>
      </c>
      <c r="G64" s="110">
        <f>'(Other Computations)'!D27</f>
        <v>0</v>
      </c>
      <c r="H64" s="110">
        <f>'(Other Computations)'!D28</f>
        <v>0</v>
      </c>
      <c r="I64" s="110">
        <f>'(Other Computations)'!D31</f>
        <v>0</v>
      </c>
      <c r="J64" s="110">
        <f>'(Other Computations)'!D32</f>
        <v>0</v>
      </c>
      <c r="K64" s="110">
        <f>'(Other Computations)'!D33</f>
        <v>0</v>
      </c>
      <c r="L64" s="110">
        <f>'(Other Computations)'!D34</f>
        <v>0</v>
      </c>
    </row>
    <row r="65" spans="1:12" ht="12.75" customHeight="1">
      <c r="A65" s="110">
        <f>'(Other Computations)'!F19</f>
        <v>0</v>
      </c>
      <c r="B65" s="110">
        <f>'(Other Computations)'!F20</f>
        <v>0</v>
      </c>
      <c r="C65" s="110">
        <f>'(Other Computations)'!F21</f>
        <v>0</v>
      </c>
      <c r="D65" s="110">
        <f>'(Other Computations)'!F22</f>
        <v>0</v>
      </c>
      <c r="E65" s="110">
        <f>'(Other Computations)'!F25</f>
        <v>0</v>
      </c>
      <c r="F65" s="110">
        <f>'(Other Computations)'!F26</f>
        <v>0</v>
      </c>
      <c r="G65" s="110">
        <f>'(Other Computations)'!F27</f>
        <v>0</v>
      </c>
      <c r="H65" s="110">
        <f>'(Other Computations)'!F28</f>
        <v>0</v>
      </c>
      <c r="I65" s="110">
        <f>'(Other Computations)'!F31</f>
        <v>0</v>
      </c>
      <c r="J65" s="110">
        <f>'(Other Computations)'!F32</f>
        <v>0</v>
      </c>
      <c r="K65" s="110">
        <f>'(Other Computations)'!F33</f>
        <v>0</v>
      </c>
      <c r="L65" s="110">
        <f>'(Other Computations)'!F34</f>
        <v>0</v>
      </c>
    </row>
    <row r="66" spans="1:12" ht="12.75" customHeight="1">
      <c r="A66" s="110">
        <f>'(Other Computations)'!G19</f>
        <v>0</v>
      </c>
      <c r="B66" s="110">
        <f>'(Other Computations)'!G20</f>
        <v>0</v>
      </c>
      <c r="C66" s="110">
        <f>'(Other Computations)'!G21</f>
        <v>0</v>
      </c>
      <c r="D66" s="110">
        <f>'(Other Computations)'!G22</f>
        <v>0</v>
      </c>
      <c r="E66" s="110">
        <f>'(Other Computations)'!G25</f>
        <v>0</v>
      </c>
      <c r="F66" s="110">
        <f>'(Other Computations)'!G26</f>
        <v>0</v>
      </c>
      <c r="G66" s="110">
        <f>'(Other Computations)'!G27</f>
        <v>0</v>
      </c>
      <c r="H66" s="110">
        <f>'(Other Computations)'!G28</f>
        <v>0</v>
      </c>
      <c r="I66" s="110">
        <f>'(Other Computations)'!G31</f>
        <v>0</v>
      </c>
      <c r="J66" s="110">
        <f>'(Other Computations)'!G32</f>
        <v>0</v>
      </c>
      <c r="K66" s="110">
        <f>'(Other Computations)'!G33</f>
        <v>0</v>
      </c>
      <c r="L66" s="110">
        <f>'(Other Computations)'!G34</f>
        <v>0</v>
      </c>
    </row>
    <row r="67" spans="1:12" ht="12.75" customHeight="1">
      <c r="A67" s="110">
        <f>'(Other Computations)'!H19</f>
        <v>0</v>
      </c>
      <c r="B67" s="110">
        <f>'(Other Computations)'!H20</f>
        <v>0</v>
      </c>
      <c r="C67" s="110">
        <f>'(Other Computations)'!H21</f>
        <v>0</v>
      </c>
      <c r="D67" s="110">
        <f>'(Other Computations)'!H22</f>
        <v>0</v>
      </c>
      <c r="E67" s="110">
        <f>'(Other Computations)'!H25</f>
        <v>0</v>
      </c>
      <c r="F67" s="110">
        <f>'(Other Computations)'!H26</f>
        <v>0</v>
      </c>
      <c r="G67" s="110">
        <f>'(Other Computations)'!H27</f>
        <v>0</v>
      </c>
      <c r="H67" s="110">
        <f>'(Other Computations)'!H28</f>
        <v>0</v>
      </c>
      <c r="I67" s="110">
        <f>'(Other Computations)'!H31</f>
        <v>0</v>
      </c>
      <c r="J67" s="110">
        <f>'(Other Computations)'!H32</f>
        <v>0</v>
      </c>
      <c r="K67" s="110">
        <f>'(Other Computations)'!H33</f>
        <v>0</v>
      </c>
      <c r="L67" s="110">
        <f>'(Other Computations)'!H34</f>
        <v>0</v>
      </c>
    </row>
    <row r="68" spans="1:12" ht="12.75" customHeight="1">
      <c r="A68" s="110">
        <f>'(Other Computations)'!J19</f>
        <v>0</v>
      </c>
      <c r="B68" s="110">
        <f>'(Other Computations)'!J20</f>
        <v>0</v>
      </c>
      <c r="C68" s="110">
        <f>'(Other Computations)'!J21</f>
        <v>0</v>
      </c>
      <c r="D68" s="110">
        <f>'(Other Computations)'!J22</f>
        <v>0</v>
      </c>
      <c r="E68" s="110">
        <f>'(Other Computations)'!J25</f>
        <v>0</v>
      </c>
      <c r="F68" s="110">
        <f>'(Other Computations)'!J26</f>
        <v>0</v>
      </c>
      <c r="G68" s="110">
        <f>'(Other Computations)'!J27</f>
        <v>0</v>
      </c>
      <c r="H68" s="110">
        <f>'(Other Computations)'!J28</f>
        <v>0</v>
      </c>
      <c r="I68" s="110">
        <f>'(Other Computations)'!J31</f>
        <v>0</v>
      </c>
      <c r="J68" s="110">
        <f>'(Other Computations)'!J32</f>
        <v>0</v>
      </c>
      <c r="K68" s="110">
        <f>'(Other Computations)'!J33</f>
        <v>0</v>
      </c>
      <c r="L68" s="110">
        <f>'(Other Computations)'!J34</f>
        <v>0</v>
      </c>
    </row>
    <row r="69" spans="1:12" ht="12.75" customHeight="1">
      <c r="A69" s="110">
        <f>'(Other Computations)'!K19</f>
        <v>0</v>
      </c>
      <c r="B69" s="110">
        <f>'(Other Computations)'!K20</f>
        <v>0</v>
      </c>
      <c r="C69" s="110">
        <f>'(Other Computations)'!K21</f>
        <v>0</v>
      </c>
      <c r="D69" s="110">
        <f>'(Other Computations)'!K22</f>
        <v>0</v>
      </c>
      <c r="E69" s="110">
        <f>'(Other Computations)'!K25</f>
        <v>0</v>
      </c>
      <c r="F69" s="110">
        <f>'(Other Computations)'!K26</f>
        <v>0</v>
      </c>
      <c r="G69" s="110">
        <f>'(Other Computations)'!K27</f>
        <v>0</v>
      </c>
      <c r="H69" s="110">
        <f>'(Other Computations)'!K28</f>
        <v>0</v>
      </c>
      <c r="I69" s="110">
        <f>'(Other Computations)'!K31</f>
        <v>0</v>
      </c>
      <c r="J69" s="110">
        <f>'(Other Computations)'!K32</f>
        <v>0</v>
      </c>
      <c r="K69" s="110">
        <f>'(Other Computations)'!K33</f>
        <v>0</v>
      </c>
      <c r="L69" s="110">
        <f>'(Other Computations)'!K34</f>
        <v>0</v>
      </c>
    </row>
    <row r="70" spans="1:12" ht="12.75" customHeight="1">
      <c r="A70" s="110">
        <f>'(Other Computations)'!L19</f>
        <v>0</v>
      </c>
      <c r="B70" s="110">
        <f>'(Other Computations)'!L20</f>
        <v>0</v>
      </c>
      <c r="C70" s="110">
        <f>'(Other Computations)'!L21</f>
        <v>0</v>
      </c>
      <c r="D70" s="110">
        <f>'(Other Computations)'!L22</f>
        <v>0</v>
      </c>
      <c r="E70" s="110">
        <f>'(Other Computations)'!L25</f>
        <v>0</v>
      </c>
      <c r="F70" s="110">
        <f>'(Other Computations)'!L26</f>
        <v>0</v>
      </c>
      <c r="G70" s="110">
        <f>'(Other Computations)'!L27</f>
        <v>0</v>
      </c>
      <c r="H70" s="110">
        <f>'(Other Computations)'!L28</f>
        <v>0</v>
      </c>
      <c r="I70" s="110">
        <f>'(Other Computations)'!L31</f>
        <v>0</v>
      </c>
      <c r="J70" s="110">
        <f>'(Other Computations)'!L32</f>
        <v>0</v>
      </c>
      <c r="K70" s="110">
        <f>'(Other Computations)'!L33</f>
        <v>0</v>
      </c>
      <c r="L70" s="110">
        <f>'(Other Computations)'!L34</f>
        <v>0</v>
      </c>
    </row>
    <row r="71" spans="1:12" ht="12.75" customHeight="1">
      <c r="A71" s="110">
        <f>'(Other Computations)'!N19</f>
        <v>0</v>
      </c>
      <c r="B71" s="110">
        <f>'(Other Computations)'!N20</f>
        <v>0</v>
      </c>
      <c r="C71" s="110">
        <f>'(Other Computations)'!N21</f>
        <v>0</v>
      </c>
      <c r="D71" s="110">
        <f>'(Other Computations)'!N22</f>
        <v>0</v>
      </c>
      <c r="E71" s="110">
        <f>'(Other Computations)'!N25</f>
        <v>0</v>
      </c>
      <c r="F71" s="110">
        <f>'(Other Computations)'!N26</f>
        <v>0</v>
      </c>
      <c r="G71" s="110">
        <f>'(Other Computations)'!N27</f>
        <v>0</v>
      </c>
      <c r="H71" s="110">
        <f>'(Other Computations)'!N28</f>
        <v>0</v>
      </c>
      <c r="I71" s="110">
        <f>'(Other Computations)'!N31</f>
        <v>0</v>
      </c>
      <c r="J71" s="110">
        <f>'(Other Computations)'!N32</f>
        <v>0</v>
      </c>
      <c r="K71" s="110">
        <f>'(Other Computations)'!N33</f>
        <v>0</v>
      </c>
      <c r="L71" s="110">
        <f>'(Other Computations)'!N34</f>
        <v>0</v>
      </c>
    </row>
    <row r="72" spans="1:12" ht="12.75" customHeight="1">
      <c r="A72" s="110">
        <f>'(Other Computations)'!O19</f>
        <v>0</v>
      </c>
      <c r="B72" s="110">
        <f>'(Other Computations)'!O20</f>
        <v>0</v>
      </c>
      <c r="C72" s="110">
        <f>'(Other Computations)'!O21</f>
        <v>0</v>
      </c>
      <c r="D72" s="110">
        <f>'(Other Computations)'!O22</f>
        <v>0</v>
      </c>
      <c r="E72" s="110">
        <f>'(Other Computations)'!O25</f>
        <v>0</v>
      </c>
      <c r="F72" s="110">
        <f>'(Other Computations)'!O26</f>
        <v>0</v>
      </c>
      <c r="G72" s="110">
        <f>'(Other Computations)'!O27</f>
        <v>0</v>
      </c>
      <c r="H72" s="110">
        <f>'(Other Computations)'!O28</f>
        <v>0</v>
      </c>
      <c r="I72" s="110">
        <f>'(Other Computations)'!O31</f>
        <v>0</v>
      </c>
      <c r="J72" s="110">
        <f>'(Other Computations)'!O32</f>
        <v>0</v>
      </c>
      <c r="K72" s="110">
        <f>'(Other Computations)'!O33</f>
        <v>0</v>
      </c>
      <c r="L72" s="110">
        <f>'(Other Computations)'!O34</f>
        <v>0</v>
      </c>
    </row>
    <row r="73" spans="1:12" ht="12.75" customHeight="1">
      <c r="A73" s="110">
        <f>'(Other Computations)'!P19</f>
        <v>0</v>
      </c>
      <c r="B73" s="110">
        <f>'(Other Computations)'!P20</f>
        <v>0</v>
      </c>
      <c r="C73" s="110">
        <f>'(Other Computations)'!P21</f>
        <v>0</v>
      </c>
      <c r="D73" s="110">
        <f>'(Other Computations)'!P22</f>
        <v>0</v>
      </c>
      <c r="E73" s="110">
        <f>'(Other Computations)'!P25</f>
        <v>0</v>
      </c>
      <c r="F73" s="110">
        <f>'(Other Computations)'!P26</f>
        <v>0</v>
      </c>
      <c r="G73" s="110">
        <f>'(Other Computations)'!P27</f>
        <v>0</v>
      </c>
      <c r="H73" s="110">
        <f>'(Other Computations)'!P28</f>
        <v>0</v>
      </c>
      <c r="I73" s="110">
        <f>'(Other Computations)'!P31</f>
        <v>0</v>
      </c>
      <c r="J73" s="110">
        <f>'(Other Computations)'!P32</f>
        <v>0</v>
      </c>
      <c r="K73" s="110">
        <f>'(Other Computations)'!P33</f>
        <v>0</v>
      </c>
      <c r="L73" s="110">
        <f>'(Other Computations)'!P34</f>
        <v>0</v>
      </c>
    </row>
    <row r="74" spans="1:12" ht="12.75" customHeight="1">
      <c r="A74" s="110">
        <f>'(Other Computations)'!B20</f>
        <v>0</v>
      </c>
      <c r="B74" s="110">
        <f>'(Other Computations)'!C20</f>
        <v>0</v>
      </c>
      <c r="C74" s="110">
        <f>'(Other Computations)'!D20</f>
        <v>0</v>
      </c>
      <c r="D74" s="110">
        <f>'(Other Computations)'!F20</f>
        <v>0</v>
      </c>
      <c r="E74" s="110">
        <f>'(Other Computations)'!G20</f>
        <v>0</v>
      </c>
      <c r="F74" s="110">
        <f>'(Other Computations)'!H20</f>
        <v>0</v>
      </c>
      <c r="G74" s="110">
        <f>'(Other Computations)'!J20</f>
        <v>0</v>
      </c>
      <c r="H74" s="110">
        <f>'(Other Computations)'!K20</f>
        <v>0</v>
      </c>
      <c r="I74" s="110">
        <f>'(Other Computations)'!L20</f>
        <v>0</v>
      </c>
      <c r="J74" s="110">
        <f>'(Other Computations)'!N20</f>
        <v>0</v>
      </c>
      <c r="K74" s="110">
        <f>'(Other Computations)'!O20</f>
        <v>0</v>
      </c>
      <c r="L74" s="110">
        <f>'(Other Computations)'!P20</f>
        <v>0</v>
      </c>
    </row>
    <row r="75" spans="1:12" ht="12.75" customHeight="1">
      <c r="A75" s="110">
        <f>'(Other Computations)'!B21</f>
        <v>0</v>
      </c>
      <c r="B75" s="110">
        <f>'(Other Computations)'!C21</f>
        <v>0</v>
      </c>
      <c r="C75" s="110">
        <f>'(Other Computations)'!D21</f>
        <v>0</v>
      </c>
      <c r="D75" s="110">
        <f>'(Other Computations)'!F21</f>
        <v>0</v>
      </c>
      <c r="E75" s="110">
        <f>'(Other Computations)'!G21</f>
        <v>0</v>
      </c>
      <c r="F75" s="110">
        <f>'(Other Computations)'!H21</f>
        <v>0</v>
      </c>
      <c r="G75" s="110">
        <f>'(Other Computations)'!J21</f>
        <v>0</v>
      </c>
      <c r="H75" s="110">
        <f>'(Other Computations)'!K21</f>
        <v>0</v>
      </c>
      <c r="I75" s="110">
        <f>'(Other Computations)'!L21</f>
        <v>0</v>
      </c>
      <c r="J75" s="110">
        <f>'(Other Computations)'!N21</f>
        <v>0</v>
      </c>
      <c r="K75" s="110">
        <f>'(Other Computations)'!O21</f>
        <v>0</v>
      </c>
      <c r="L75" s="110">
        <f>'(Other Computations)'!P21</f>
        <v>0</v>
      </c>
    </row>
    <row r="76" spans="1:12" ht="12.75" customHeight="1">
      <c r="A76" s="110">
        <f>'(Other Computations)'!B22</f>
        <v>0</v>
      </c>
      <c r="B76" s="110">
        <f>'(Other Computations)'!C22</f>
        <v>0</v>
      </c>
      <c r="C76" s="110">
        <f>'(Other Computations)'!D22</f>
        <v>0</v>
      </c>
      <c r="D76" s="110">
        <f>'(Other Computations)'!F22</f>
        <v>0</v>
      </c>
      <c r="E76" s="110">
        <f>'(Other Computations)'!G22</f>
        <v>0</v>
      </c>
      <c r="F76" s="110">
        <f>'(Other Computations)'!H22</f>
        <v>0</v>
      </c>
      <c r="G76" s="110">
        <f>'(Other Computations)'!J22</f>
        <v>0</v>
      </c>
      <c r="H76" s="110">
        <f>'(Other Computations)'!K22</f>
        <v>0</v>
      </c>
      <c r="I76" s="110">
        <f>'(Other Computations)'!L22</f>
        <v>0</v>
      </c>
      <c r="J76" s="110">
        <f>'(Other Computations)'!N22</f>
        <v>0</v>
      </c>
      <c r="K76" s="110">
        <f>'(Other Computations)'!O22</f>
        <v>0</v>
      </c>
      <c r="L76" s="110">
        <f>'(Other Computations)'!P22</f>
        <v>0</v>
      </c>
    </row>
    <row r="77" spans="1:12" ht="12.75" customHeight="1">
      <c r="A77" s="110">
        <f>'(Other Computations)'!B23</f>
        <v>0</v>
      </c>
      <c r="B77" s="110">
        <f>'(Other Computations)'!C23</f>
        <v>0</v>
      </c>
      <c r="C77" s="110">
        <f>'(Other Computations)'!D23</f>
        <v>0</v>
      </c>
      <c r="D77" s="110">
        <f>'(Other Computations)'!F23</f>
        <v>0</v>
      </c>
      <c r="E77" s="110">
        <f>'(Other Computations)'!G23</f>
        <v>0</v>
      </c>
      <c r="F77" s="110">
        <f>'(Other Computations)'!H23</f>
        <v>0</v>
      </c>
      <c r="G77" s="110">
        <f>'(Other Computations)'!J23</f>
        <v>0</v>
      </c>
      <c r="H77" s="110">
        <f>'(Other Computations)'!K23</f>
        <v>0</v>
      </c>
      <c r="I77" s="110">
        <f>'(Other Computations)'!L23</f>
        <v>0</v>
      </c>
      <c r="J77" s="110">
        <f>'(Other Computations)'!N23</f>
        <v>0</v>
      </c>
      <c r="K77" s="110">
        <f>'(Other Computations)'!O23</f>
        <v>0</v>
      </c>
      <c r="L77" s="110">
        <f>'(Other Computations)'!P23</f>
        <v>0</v>
      </c>
    </row>
    <row r="78" spans="1:12" ht="12.75" customHeight="1">
      <c r="A78" s="110">
        <f>'(Other Computations)'!B25</f>
        <v>0</v>
      </c>
      <c r="B78" s="110">
        <f>'(Other Computations)'!C25</f>
        <v>0</v>
      </c>
      <c r="C78" s="110">
        <f>'(Other Computations)'!D25</f>
        <v>0</v>
      </c>
      <c r="D78" s="110">
        <f>'(Other Computations)'!F25</f>
        <v>0</v>
      </c>
      <c r="E78" s="110">
        <f>'(Other Computations)'!G25</f>
        <v>0</v>
      </c>
      <c r="F78" s="110">
        <f>'(Other Computations)'!H25</f>
        <v>0</v>
      </c>
      <c r="G78" s="110">
        <f>'(Other Computations)'!J25</f>
        <v>0</v>
      </c>
      <c r="H78" s="110">
        <f>'(Other Computations)'!K25</f>
        <v>0</v>
      </c>
      <c r="I78" s="110">
        <f>'(Other Computations)'!L25</f>
        <v>0</v>
      </c>
      <c r="J78" s="110">
        <f>'(Other Computations)'!N25</f>
        <v>0</v>
      </c>
      <c r="K78" s="110">
        <f>'(Other Computations)'!O25</f>
        <v>0</v>
      </c>
      <c r="L78" s="110">
        <f>'(Other Computations)'!P25</f>
        <v>0</v>
      </c>
    </row>
    <row r="79" spans="1:12" ht="12.75" customHeight="1">
      <c r="A79" s="110">
        <f>'(Other Computations)'!B26</f>
        <v>0</v>
      </c>
      <c r="B79" s="110">
        <f>'(Other Computations)'!C26</f>
        <v>0</v>
      </c>
      <c r="C79" s="110">
        <f>'(Other Computations)'!D26</f>
        <v>0</v>
      </c>
      <c r="D79" s="110">
        <f>'(Other Computations)'!F26</f>
        <v>0</v>
      </c>
      <c r="E79" s="110">
        <f>'(Other Computations)'!G26</f>
        <v>0</v>
      </c>
      <c r="F79" s="110">
        <f>'(Other Computations)'!H26</f>
        <v>0</v>
      </c>
      <c r="G79" s="110">
        <f>'(Other Computations)'!J26</f>
        <v>0</v>
      </c>
      <c r="H79" s="110">
        <f>'(Other Computations)'!K26</f>
        <v>0</v>
      </c>
      <c r="I79" s="110">
        <f>'(Other Computations)'!L26</f>
        <v>0</v>
      </c>
      <c r="J79" s="110">
        <f>'(Other Computations)'!N26</f>
        <v>0</v>
      </c>
      <c r="K79" s="110">
        <f>'(Other Computations)'!O26</f>
        <v>0</v>
      </c>
      <c r="L79" s="110">
        <f>'(Other Computations)'!P26</f>
        <v>0</v>
      </c>
    </row>
    <row r="80" spans="1:12" ht="12.75" customHeight="1">
      <c r="A80" s="110">
        <f>'(Other Computations)'!B27</f>
        <v>0</v>
      </c>
      <c r="B80" s="110">
        <f>'(Other Computations)'!C27</f>
        <v>0</v>
      </c>
      <c r="C80" s="110">
        <f>'(Other Computations)'!D27</f>
        <v>0</v>
      </c>
      <c r="D80" s="110">
        <f>'(Other Computations)'!F27</f>
        <v>0</v>
      </c>
      <c r="E80" s="110">
        <f>'(Other Computations)'!G27</f>
        <v>0</v>
      </c>
      <c r="F80" s="110">
        <f>'(Other Computations)'!H27</f>
        <v>0</v>
      </c>
      <c r="G80" s="110">
        <f>'(Other Computations)'!J27</f>
        <v>0</v>
      </c>
      <c r="H80" s="110">
        <f>'(Other Computations)'!K27</f>
        <v>0</v>
      </c>
      <c r="I80" s="110">
        <f>'(Other Computations)'!L27</f>
        <v>0</v>
      </c>
      <c r="J80" s="110">
        <f>'(Other Computations)'!N27</f>
        <v>0</v>
      </c>
      <c r="K80" s="110">
        <f>'(Other Computations)'!O27</f>
        <v>0</v>
      </c>
      <c r="L80" s="110">
        <f>'(Other Computations)'!P27</f>
        <v>0</v>
      </c>
    </row>
    <row r="81" spans="1:12" ht="12.75" customHeight="1">
      <c r="A81" s="110">
        <f>'(Other Computations)'!B28</f>
        <v>0</v>
      </c>
      <c r="B81" s="110">
        <f>'(Other Computations)'!C28</f>
        <v>0</v>
      </c>
      <c r="C81" s="110">
        <f>'(Other Computations)'!D28</f>
        <v>0</v>
      </c>
      <c r="D81" s="110">
        <f>'(Other Computations)'!F28</f>
        <v>0</v>
      </c>
      <c r="E81" s="110">
        <f>'(Other Computations)'!G28</f>
        <v>0</v>
      </c>
      <c r="F81" s="110">
        <f>'(Other Computations)'!H28</f>
        <v>0</v>
      </c>
      <c r="G81" s="110">
        <f>'(Other Computations)'!J28</f>
        <v>0</v>
      </c>
      <c r="H81" s="110">
        <f>'(Other Computations)'!K28</f>
        <v>0</v>
      </c>
      <c r="I81" s="110">
        <f>'(Other Computations)'!L28</f>
        <v>0</v>
      </c>
      <c r="J81" s="110">
        <f>'(Other Computations)'!N28</f>
        <v>0</v>
      </c>
      <c r="K81" s="110">
        <f>'(Other Computations)'!O28</f>
        <v>0</v>
      </c>
      <c r="L81" s="110">
        <f>'(Other Computations)'!P28</f>
        <v>0</v>
      </c>
    </row>
    <row r="82" spans="1:12" ht="12.75" customHeight="1">
      <c r="A82" s="110">
        <f>'(Other Computations)'!B29</f>
        <v>0</v>
      </c>
      <c r="B82" s="110">
        <f>'(Other Computations)'!C29</f>
        <v>0</v>
      </c>
      <c r="C82" s="110">
        <f>'(Other Computations)'!D29</f>
        <v>0</v>
      </c>
      <c r="D82" s="110">
        <f>'(Other Computations)'!F29</f>
        <v>0</v>
      </c>
      <c r="E82" s="110">
        <f>'(Other Computations)'!G29</f>
        <v>0</v>
      </c>
      <c r="F82" s="110">
        <f>'(Other Computations)'!H29</f>
        <v>0</v>
      </c>
      <c r="G82" s="110">
        <f>'(Other Computations)'!J29</f>
        <v>0</v>
      </c>
      <c r="H82" s="110">
        <f>'(Other Computations)'!K29</f>
        <v>0</v>
      </c>
      <c r="I82" s="110">
        <f>'(Other Computations)'!L29</f>
        <v>0</v>
      </c>
      <c r="J82" s="110">
        <f>'(Other Computations)'!N29</f>
        <v>0</v>
      </c>
      <c r="K82" s="110">
        <f>'(Other Computations)'!O29</f>
        <v>0</v>
      </c>
      <c r="L82" s="110">
        <f>'(Other Computations)'!P29</f>
        <v>0</v>
      </c>
    </row>
    <row r="83" spans="1:12" ht="12.75" customHeight="1">
      <c r="A83" s="110">
        <f>'(Other Computations)'!B31</f>
        <v>0</v>
      </c>
      <c r="B83" s="110">
        <f>'(Other Computations)'!C31</f>
        <v>0</v>
      </c>
      <c r="C83" s="110">
        <f>'(Other Computations)'!D31</f>
        <v>0</v>
      </c>
      <c r="D83" s="110">
        <f>'(Other Computations)'!F31</f>
        <v>0</v>
      </c>
      <c r="E83" s="110">
        <f>'(Other Computations)'!G31</f>
        <v>0</v>
      </c>
      <c r="F83" s="110">
        <f>'(Other Computations)'!H31</f>
        <v>0</v>
      </c>
      <c r="G83" s="110">
        <f>'(Other Computations)'!J31</f>
        <v>0</v>
      </c>
      <c r="H83" s="110">
        <f>'(Other Computations)'!K31</f>
        <v>0</v>
      </c>
      <c r="I83" s="110">
        <f>'(Other Computations)'!L31</f>
        <v>0</v>
      </c>
      <c r="J83" s="110">
        <f>'(Other Computations)'!N31</f>
        <v>0</v>
      </c>
      <c r="K83" s="110">
        <f>'(Other Computations)'!O31</f>
        <v>0</v>
      </c>
      <c r="L83" s="110">
        <f>'(Other Computations)'!P31</f>
        <v>0</v>
      </c>
    </row>
    <row r="84" spans="1:12" ht="12.75" customHeight="1">
      <c r="A84" s="110">
        <f>'(Other Computations)'!B32</f>
        <v>0</v>
      </c>
      <c r="B84" s="110">
        <f>'(Other Computations)'!C32</f>
        <v>0</v>
      </c>
      <c r="C84" s="110">
        <f>'(Other Computations)'!D32</f>
        <v>0</v>
      </c>
      <c r="D84" s="110">
        <f>'(Other Computations)'!F32</f>
        <v>0</v>
      </c>
      <c r="E84" s="110">
        <f>'(Other Computations)'!G32</f>
        <v>0</v>
      </c>
      <c r="F84" s="110">
        <f>'(Other Computations)'!H32</f>
        <v>0</v>
      </c>
      <c r="G84" s="110">
        <f>'(Other Computations)'!J32</f>
        <v>0</v>
      </c>
      <c r="H84" s="110">
        <f>'(Other Computations)'!K32</f>
        <v>0</v>
      </c>
      <c r="I84" s="110">
        <f>'(Other Computations)'!L32</f>
        <v>0</v>
      </c>
      <c r="J84" s="110">
        <f>'(Other Computations)'!N32</f>
        <v>0</v>
      </c>
      <c r="K84" s="110">
        <f>'(Other Computations)'!O32</f>
        <v>0</v>
      </c>
      <c r="L84" s="110">
        <f>'(Other Computations)'!P32</f>
        <v>0</v>
      </c>
    </row>
    <row r="85" spans="1:12" ht="12.75" customHeight="1">
      <c r="A85" s="110">
        <f>'(Other Computations)'!B33</f>
        <v>0</v>
      </c>
      <c r="B85" s="110">
        <f>'(Other Computations)'!C33</f>
        <v>0</v>
      </c>
      <c r="C85" s="110">
        <f>'(Other Computations)'!D33</f>
        <v>0</v>
      </c>
      <c r="D85" s="110">
        <f>'(Other Computations)'!F33</f>
        <v>0</v>
      </c>
      <c r="E85" s="110">
        <f>'(Other Computations)'!G33</f>
        <v>0</v>
      </c>
      <c r="F85" s="110">
        <f>'(Other Computations)'!H33</f>
        <v>0</v>
      </c>
      <c r="G85" s="110">
        <f>'(Other Computations)'!J33</f>
        <v>0</v>
      </c>
      <c r="H85" s="110">
        <f>'(Other Computations)'!K33</f>
        <v>0</v>
      </c>
      <c r="I85" s="110">
        <f>'(Other Computations)'!L33</f>
        <v>0</v>
      </c>
      <c r="J85" s="110">
        <f>'(Other Computations)'!N33</f>
        <v>0</v>
      </c>
      <c r="K85" s="110">
        <f>'(Other Computations)'!O33</f>
        <v>0</v>
      </c>
      <c r="L85" s="110">
        <f>'(Other Computations)'!P33</f>
        <v>0</v>
      </c>
    </row>
    <row r="86" spans="1:12" ht="12.75" customHeight="1">
      <c r="A86" s="110">
        <f>'(Other Computations)'!B34</f>
        <v>0</v>
      </c>
      <c r="B86" s="110">
        <f>'(Other Computations)'!C34</f>
        <v>0</v>
      </c>
      <c r="C86" s="110">
        <f>'(Other Computations)'!D34</f>
        <v>0</v>
      </c>
      <c r="D86" s="110">
        <f>'(Other Computations)'!F34</f>
        <v>0</v>
      </c>
      <c r="E86" s="110">
        <f>'(Other Computations)'!G34</f>
        <v>0</v>
      </c>
      <c r="F86" s="110">
        <f>'(Other Computations)'!H34</f>
        <v>0</v>
      </c>
      <c r="G86" s="110">
        <f>'(Other Computations)'!J34</f>
        <v>0</v>
      </c>
      <c r="H86" s="110">
        <f>'(Other Computations)'!K34</f>
        <v>0</v>
      </c>
      <c r="I86" s="110">
        <f>'(Other Computations)'!L34</f>
        <v>0</v>
      </c>
      <c r="J86" s="110">
        <f>'(Other Computations)'!N34</f>
        <v>0</v>
      </c>
      <c r="K86" s="110">
        <f>'(Other Computations)'!O34</f>
        <v>0</v>
      </c>
      <c r="L86" s="110">
        <f>'(Other Computations)'!P34</f>
        <v>0</v>
      </c>
    </row>
    <row r="87" spans="1:12" ht="12.75" customHeight="1">
      <c r="A87" s="110">
        <f>'(Other Computations)'!B35</f>
        <v>0</v>
      </c>
      <c r="B87" s="110">
        <f>'(Other Computations)'!C35</f>
        <v>0</v>
      </c>
      <c r="C87" s="110">
        <f>'(Other Computations)'!D35</f>
        <v>0</v>
      </c>
      <c r="D87" s="110">
        <f>'(Other Computations)'!F35</f>
        <v>0</v>
      </c>
      <c r="E87" s="110">
        <f>'(Other Computations)'!G35</f>
        <v>0</v>
      </c>
      <c r="F87" s="110">
        <f>'(Other Computations)'!H35</f>
        <v>0</v>
      </c>
      <c r="G87" s="110">
        <f>'(Other Computations)'!J35</f>
        <v>0</v>
      </c>
      <c r="H87" s="110">
        <f>'(Other Computations)'!K35</f>
        <v>0</v>
      </c>
      <c r="I87" s="110">
        <f>'(Other Computations)'!L35</f>
        <v>0</v>
      </c>
      <c r="J87" s="110">
        <f>'(Other Computations)'!N35</f>
        <v>0</v>
      </c>
      <c r="K87" s="110">
        <f>'(Other Computations)'!O35</f>
        <v>0</v>
      </c>
      <c r="L87" s="110">
        <f>'(Other Computations)'!P35</f>
        <v>0</v>
      </c>
    </row>
    <row r="88" spans="1:12" ht="12.75" customHeight="1">
      <c r="A88" s="110">
        <f>'(Other Computations)'!B36</f>
        <v>0</v>
      </c>
      <c r="B88" s="110">
        <f>'(Other Computations)'!C36</f>
        <v>0</v>
      </c>
      <c r="C88" s="110">
        <f>'(Other Computations)'!D36</f>
        <v>0</v>
      </c>
      <c r="D88" s="110">
        <f>'(Other Computations)'!F36</f>
        <v>0</v>
      </c>
      <c r="E88" s="110">
        <f>'(Other Computations)'!G36</f>
        <v>0</v>
      </c>
      <c r="F88" s="110">
        <f>'(Other Computations)'!H36</f>
        <v>0</v>
      </c>
      <c r="G88" s="110">
        <f>'(Other Computations)'!J36</f>
        <v>0</v>
      </c>
      <c r="H88" s="110">
        <f>'(Other Computations)'!K36</f>
        <v>0</v>
      </c>
      <c r="I88" s="110">
        <f>'(Other Computations)'!L36</f>
        <v>0</v>
      </c>
      <c r="J88" s="110">
        <f>'(Other Computations)'!N36</f>
        <v>0</v>
      </c>
      <c r="K88" s="110">
        <f>'(Other Computations)'!O36</f>
        <v>0</v>
      </c>
      <c r="L88" s="110">
        <f>'(Other Computations)'!P36</f>
        <v>0</v>
      </c>
    </row>
    <row r="89" spans="1:12" ht="12.75" customHeight="1">
      <c r="A89" s="3" t="str">
        <f>'(Intermediate Computations)'!B259</f>
        <v>Jan 2011</v>
      </c>
      <c r="B89" s="3" t="str">
        <f>'(Intermediate Computations)'!C259</f>
        <v>Feb 2011</v>
      </c>
      <c r="C89" s="3" t="str">
        <f>'(Intermediate Computations)'!D259</f>
        <v>Mar 2011</v>
      </c>
      <c r="D89" s="3" t="str">
        <f>'(Intermediate Computations)'!F259</f>
        <v>Apr 2011</v>
      </c>
      <c r="E89" s="3" t="str">
        <f>'(Intermediate Computations)'!G259</f>
        <v>May 2011</v>
      </c>
      <c r="F89" s="3" t="str">
        <f>'(Intermediate Computations)'!H259</f>
        <v>Jun 2011</v>
      </c>
      <c r="G89" s="3" t="str">
        <f>'(Intermediate Computations)'!J259</f>
        <v>Jul 2011</v>
      </c>
      <c r="H89" s="3" t="str">
        <f>'(Intermediate Computations)'!K259</f>
        <v>Aug 2011</v>
      </c>
      <c r="I89" s="3" t="str">
        <f>'(Intermediate Computations)'!L259</f>
        <v>Sep 2011</v>
      </c>
      <c r="J89" s="3" t="str">
        <f>'(Intermediate Computations)'!N259</f>
        <v>Oct 2011</v>
      </c>
      <c r="K89" s="3" t="str">
        <f>'(Intermediate Computations)'!O259</f>
        <v>Nov 2011</v>
      </c>
      <c r="L89" s="3" t="str">
        <f>'(Intermediate Computations)'!P259</f>
        <v>Dec 2011</v>
      </c>
    </row>
    <row r="90" spans="1:12" ht="12.75" customHeight="1">
      <c r="A90" s="3">
        <f>'(Intermediate Computations)'!B256</f>
        <v>40544</v>
      </c>
      <c r="B90" s="3">
        <f>'(Intermediate Computations)'!C256</f>
        <v>40575</v>
      </c>
      <c r="C90" s="3">
        <f>'(Intermediate Computations)'!D256</f>
        <v>40603</v>
      </c>
      <c r="D90" s="3">
        <f>'(Intermediate Computations)'!F256</f>
        <v>40634</v>
      </c>
      <c r="E90" s="3">
        <f>'(Intermediate Computations)'!G256</f>
        <v>40664</v>
      </c>
      <c r="F90" s="3">
        <f>'(Intermediate Computations)'!H256</f>
        <v>40695</v>
      </c>
      <c r="G90" s="3">
        <f>'(Intermediate Computations)'!J256</f>
        <v>40725</v>
      </c>
      <c r="H90" s="3">
        <f>'(Intermediate Computations)'!K256</f>
        <v>40756</v>
      </c>
      <c r="I90" s="3">
        <f>'(Intermediate Computations)'!L256</f>
        <v>40787</v>
      </c>
      <c r="J90" s="3">
        <f>'(Intermediate Computations)'!N256</f>
        <v>40817</v>
      </c>
      <c r="K90" s="3">
        <f>'(Intermediate Computations)'!O256</f>
        <v>40848</v>
      </c>
      <c r="L90" s="3">
        <f>'(Intermediate Computations)'!P256</f>
        <v>40878</v>
      </c>
    </row>
    <row r="91" spans="1:12" ht="12.75" customHeight="1">
      <c r="A91" s="111">
        <f>'Cost Flow Detail'!B11</f>
        <v>0</v>
      </c>
      <c r="B91" s="111">
        <f>'Cost Flow Detail'!C11</f>
        <v>0</v>
      </c>
      <c r="C91" s="111">
        <f>'Cost Flow Detail'!D11</f>
        <v>0</v>
      </c>
      <c r="D91" s="111">
        <f>'Cost Flow Detail'!F11</f>
        <v>0</v>
      </c>
      <c r="E91" s="111">
        <f>'Cost Flow Detail'!G11</f>
        <v>0</v>
      </c>
      <c r="F91" s="111">
        <f>'Cost Flow Detail'!H11</f>
        <v>0</v>
      </c>
      <c r="G91" s="111">
        <f>'Cost Flow Detail'!J11</f>
        <v>0</v>
      </c>
      <c r="H91" s="111">
        <f>'Cost Flow Detail'!K11</f>
        <v>0</v>
      </c>
      <c r="I91" s="111">
        <f>'Cost Flow Detail'!L11</f>
        <v>0</v>
      </c>
      <c r="J91" s="111">
        <f>'Cost Flow Detail'!N11</f>
        <v>0</v>
      </c>
      <c r="K91" s="111">
        <f>'Cost Flow Detail'!O11</f>
        <v>0</v>
      </c>
      <c r="L91" s="111">
        <f>'Cost Flow Detail'!P11</f>
        <v>0</v>
      </c>
    </row>
    <row r="92" spans="1:12" ht="12.75" customHeight="1">
      <c r="A92" s="111">
        <f>'Cost Flow Detail'!B11</f>
        <v>0</v>
      </c>
      <c r="B92" s="111">
        <f>'Cost Flow Detail'!B12</f>
        <v>0</v>
      </c>
      <c r="C92" s="111">
        <f>'Cost Flow Detail'!B13</f>
        <v>0</v>
      </c>
      <c r="D92" s="111">
        <f>'Cost Flow Detail'!B14</f>
        <v>0</v>
      </c>
      <c r="E92" s="111">
        <f>'Cost Flow Detail'!B17</f>
        <v>0</v>
      </c>
      <c r="F92" s="111">
        <f>'Cost Flow Detail'!B18</f>
        <v>0</v>
      </c>
      <c r="G92" s="111">
        <f>'Cost Flow Detail'!B19</f>
        <v>0</v>
      </c>
      <c r="H92" s="111">
        <f>'Cost Flow Detail'!B20</f>
        <v>0</v>
      </c>
      <c r="I92" s="111">
        <f>'Cost Flow Detail'!B23</f>
        <v>0</v>
      </c>
      <c r="J92" s="111">
        <f>'Cost Flow Detail'!B24</f>
        <v>0</v>
      </c>
      <c r="K92" s="111">
        <f>'Cost Flow Detail'!B25</f>
        <v>0</v>
      </c>
      <c r="L92" s="111">
        <f>'Cost Flow Detail'!B26</f>
        <v>0</v>
      </c>
    </row>
    <row r="93" spans="1:12" ht="12.75" customHeight="1">
      <c r="A93" s="111">
        <f>'Cost Flow Detail'!C11</f>
        <v>0</v>
      </c>
      <c r="B93" s="111">
        <f>'Cost Flow Detail'!C12</f>
        <v>0</v>
      </c>
      <c r="C93" s="111">
        <f>'Cost Flow Detail'!C13</f>
        <v>0</v>
      </c>
      <c r="D93" s="111">
        <f>'Cost Flow Detail'!C14</f>
        <v>0</v>
      </c>
      <c r="E93" s="111">
        <f>'Cost Flow Detail'!C17</f>
        <v>0</v>
      </c>
      <c r="F93" s="111">
        <f>'Cost Flow Detail'!C18</f>
        <v>0</v>
      </c>
      <c r="G93" s="111">
        <f>'Cost Flow Detail'!C19</f>
        <v>0</v>
      </c>
      <c r="H93" s="111">
        <f>'Cost Flow Detail'!C20</f>
        <v>0</v>
      </c>
      <c r="I93" s="111">
        <f>'Cost Flow Detail'!C23</f>
        <v>0</v>
      </c>
      <c r="J93" s="111">
        <f>'Cost Flow Detail'!C24</f>
        <v>0</v>
      </c>
      <c r="K93" s="111">
        <f>'Cost Flow Detail'!C25</f>
        <v>0</v>
      </c>
      <c r="L93" s="111">
        <f>'Cost Flow Detail'!C26</f>
        <v>0</v>
      </c>
    </row>
    <row r="94" spans="1:12" ht="12.75" customHeight="1">
      <c r="A94" s="111">
        <f>'Cost Flow Detail'!D11</f>
        <v>0</v>
      </c>
      <c r="B94" s="111">
        <f>'Cost Flow Detail'!D12</f>
        <v>0</v>
      </c>
      <c r="C94" s="111">
        <f>'Cost Flow Detail'!D13</f>
        <v>0</v>
      </c>
      <c r="D94" s="111">
        <f>'Cost Flow Detail'!D14</f>
        <v>0</v>
      </c>
      <c r="E94" s="111">
        <f>'Cost Flow Detail'!D17</f>
        <v>0</v>
      </c>
      <c r="F94" s="111">
        <f>'Cost Flow Detail'!D18</f>
        <v>0</v>
      </c>
      <c r="G94" s="111">
        <f>'Cost Flow Detail'!D19</f>
        <v>0</v>
      </c>
      <c r="H94" s="111">
        <f>'Cost Flow Detail'!D20</f>
        <v>0</v>
      </c>
      <c r="I94" s="111">
        <f>'Cost Flow Detail'!D23</f>
        <v>0</v>
      </c>
      <c r="J94" s="111">
        <f>'Cost Flow Detail'!D24</f>
        <v>0</v>
      </c>
      <c r="K94" s="111">
        <f>'Cost Flow Detail'!D25</f>
        <v>0</v>
      </c>
      <c r="L94" s="111">
        <f>'Cost Flow Detail'!D26</f>
        <v>0</v>
      </c>
    </row>
    <row r="95" spans="1:12" ht="12.75" customHeight="1">
      <c r="A95" s="111">
        <f>'Cost Flow Detail'!F11</f>
        <v>0</v>
      </c>
      <c r="B95" s="111">
        <f>'Cost Flow Detail'!F12</f>
        <v>0</v>
      </c>
      <c r="C95" s="111">
        <f>'Cost Flow Detail'!F13</f>
        <v>0</v>
      </c>
      <c r="D95" s="111">
        <f>'Cost Flow Detail'!F14</f>
        <v>0</v>
      </c>
      <c r="E95" s="111">
        <f>'Cost Flow Detail'!F17</f>
        <v>0</v>
      </c>
      <c r="F95" s="111">
        <f>'Cost Flow Detail'!F18</f>
        <v>0</v>
      </c>
      <c r="G95" s="111">
        <f>'Cost Flow Detail'!F19</f>
        <v>0</v>
      </c>
      <c r="H95" s="111">
        <f>'Cost Flow Detail'!F20</f>
        <v>0</v>
      </c>
      <c r="I95" s="111">
        <f>'Cost Flow Detail'!F23</f>
        <v>0</v>
      </c>
      <c r="J95" s="111">
        <f>'Cost Flow Detail'!F24</f>
        <v>0</v>
      </c>
      <c r="K95" s="111">
        <f>'Cost Flow Detail'!F25</f>
        <v>0</v>
      </c>
      <c r="L95" s="111">
        <f>'Cost Flow Detail'!F26</f>
        <v>0</v>
      </c>
    </row>
    <row r="96" spans="1:12" ht="12.75" customHeight="1">
      <c r="A96" s="111">
        <f>'Cost Flow Detail'!G11</f>
        <v>0</v>
      </c>
      <c r="B96" s="111">
        <f>'Cost Flow Detail'!G12</f>
        <v>0</v>
      </c>
      <c r="C96" s="111">
        <f>'Cost Flow Detail'!G13</f>
        <v>0</v>
      </c>
      <c r="D96" s="111">
        <f>'Cost Flow Detail'!G14</f>
        <v>0</v>
      </c>
      <c r="E96" s="111">
        <f>'Cost Flow Detail'!G17</f>
        <v>0</v>
      </c>
      <c r="F96" s="111">
        <f>'Cost Flow Detail'!G18</f>
        <v>0</v>
      </c>
      <c r="G96" s="111">
        <f>'Cost Flow Detail'!G19</f>
        <v>0</v>
      </c>
      <c r="H96" s="111">
        <f>'Cost Flow Detail'!G20</f>
        <v>0</v>
      </c>
      <c r="I96" s="111">
        <f>'Cost Flow Detail'!G23</f>
        <v>0</v>
      </c>
      <c r="J96" s="111">
        <f>'Cost Flow Detail'!G24</f>
        <v>0</v>
      </c>
      <c r="K96" s="111">
        <f>'Cost Flow Detail'!G25</f>
        <v>0</v>
      </c>
      <c r="L96" s="111">
        <f>'Cost Flow Detail'!G26</f>
        <v>0</v>
      </c>
    </row>
    <row r="97" spans="1:12" ht="12.75" customHeight="1">
      <c r="A97" s="111">
        <f>'Cost Flow Detail'!H11</f>
        <v>0</v>
      </c>
      <c r="B97" s="111">
        <f>'Cost Flow Detail'!H12</f>
        <v>0</v>
      </c>
      <c r="C97" s="111">
        <f>'Cost Flow Detail'!H13</f>
        <v>0</v>
      </c>
      <c r="D97" s="111">
        <f>'Cost Flow Detail'!H14</f>
        <v>0</v>
      </c>
      <c r="E97" s="111">
        <f>'Cost Flow Detail'!H17</f>
        <v>0</v>
      </c>
      <c r="F97" s="111">
        <f>'Cost Flow Detail'!H18</f>
        <v>0</v>
      </c>
      <c r="G97" s="111">
        <f>'Cost Flow Detail'!H19</f>
        <v>0</v>
      </c>
      <c r="H97" s="111">
        <f>'Cost Flow Detail'!H20</f>
        <v>0</v>
      </c>
      <c r="I97" s="111">
        <f>'Cost Flow Detail'!H23</f>
        <v>0</v>
      </c>
      <c r="J97" s="111">
        <f>'Cost Flow Detail'!H24</f>
        <v>0</v>
      </c>
      <c r="K97" s="111">
        <f>'Cost Flow Detail'!H25</f>
        <v>0</v>
      </c>
      <c r="L97" s="111">
        <f>'Cost Flow Detail'!H26</f>
        <v>0</v>
      </c>
    </row>
    <row r="98" spans="1:12" ht="12.75" customHeight="1">
      <c r="A98" s="111">
        <f>'Cost Flow Detail'!J11</f>
        <v>0</v>
      </c>
      <c r="B98" s="111">
        <f>'Cost Flow Detail'!J12</f>
        <v>0</v>
      </c>
      <c r="C98" s="111">
        <f>'Cost Flow Detail'!J13</f>
        <v>0</v>
      </c>
      <c r="D98" s="111">
        <f>'Cost Flow Detail'!J14</f>
        <v>0</v>
      </c>
      <c r="E98" s="111">
        <f>'Cost Flow Detail'!J17</f>
        <v>0</v>
      </c>
      <c r="F98" s="111">
        <f>'Cost Flow Detail'!J18</f>
        <v>0</v>
      </c>
      <c r="G98" s="111">
        <f>'Cost Flow Detail'!J19</f>
        <v>0</v>
      </c>
      <c r="H98" s="111">
        <f>'Cost Flow Detail'!J20</f>
        <v>0</v>
      </c>
      <c r="I98" s="111">
        <f>'Cost Flow Detail'!J23</f>
        <v>0</v>
      </c>
      <c r="J98" s="111">
        <f>'Cost Flow Detail'!J24</f>
        <v>0</v>
      </c>
      <c r="K98" s="111">
        <f>'Cost Flow Detail'!J25</f>
        <v>0</v>
      </c>
      <c r="L98" s="111">
        <f>'Cost Flow Detail'!J26</f>
        <v>0</v>
      </c>
    </row>
    <row r="99" spans="1:12" ht="12.75" customHeight="1">
      <c r="A99" s="111">
        <f>'Cost Flow Detail'!K11</f>
        <v>0</v>
      </c>
      <c r="B99" s="111">
        <f>'Cost Flow Detail'!K12</f>
        <v>0</v>
      </c>
      <c r="C99" s="111">
        <f>'Cost Flow Detail'!K13</f>
        <v>0</v>
      </c>
      <c r="D99" s="111">
        <f>'Cost Flow Detail'!K14</f>
        <v>0</v>
      </c>
      <c r="E99" s="111">
        <f>'Cost Flow Detail'!K17</f>
        <v>0</v>
      </c>
      <c r="F99" s="111">
        <f>'Cost Flow Detail'!K18</f>
        <v>0</v>
      </c>
      <c r="G99" s="111">
        <f>'Cost Flow Detail'!K19</f>
        <v>0</v>
      </c>
      <c r="H99" s="111">
        <f>'Cost Flow Detail'!K20</f>
        <v>0</v>
      </c>
      <c r="I99" s="111">
        <f>'Cost Flow Detail'!K23</f>
        <v>0</v>
      </c>
      <c r="J99" s="111">
        <f>'Cost Flow Detail'!K24</f>
        <v>0</v>
      </c>
      <c r="K99" s="111">
        <f>'Cost Flow Detail'!K25</f>
        <v>0</v>
      </c>
      <c r="L99" s="111">
        <f>'Cost Flow Detail'!K26</f>
        <v>0</v>
      </c>
    </row>
    <row r="100" spans="1:12" ht="12.75" customHeight="1">
      <c r="A100" s="111">
        <f>'Cost Flow Detail'!L11</f>
        <v>0</v>
      </c>
      <c r="B100" s="111">
        <f>'Cost Flow Detail'!L12</f>
        <v>0</v>
      </c>
      <c r="C100" s="111">
        <f>'Cost Flow Detail'!L13</f>
        <v>0</v>
      </c>
      <c r="D100" s="111">
        <f>'Cost Flow Detail'!L14</f>
        <v>0</v>
      </c>
      <c r="E100" s="111">
        <f>'Cost Flow Detail'!L17</f>
        <v>0</v>
      </c>
      <c r="F100" s="111">
        <f>'Cost Flow Detail'!L18</f>
        <v>0</v>
      </c>
      <c r="G100" s="111">
        <f>'Cost Flow Detail'!L19</f>
        <v>0</v>
      </c>
      <c r="H100" s="111">
        <f>'Cost Flow Detail'!L20</f>
        <v>0</v>
      </c>
      <c r="I100" s="111">
        <f>'Cost Flow Detail'!L23</f>
        <v>0</v>
      </c>
      <c r="J100" s="111">
        <f>'Cost Flow Detail'!L24</f>
        <v>0</v>
      </c>
      <c r="K100" s="111">
        <f>'Cost Flow Detail'!L25</f>
        <v>0</v>
      </c>
      <c r="L100" s="111">
        <f>'Cost Flow Detail'!L26</f>
        <v>0</v>
      </c>
    </row>
    <row r="101" spans="1:12" ht="12.75" customHeight="1">
      <c r="A101" s="111">
        <f>'Cost Flow Detail'!N11</f>
        <v>0</v>
      </c>
      <c r="B101" s="111">
        <f>'Cost Flow Detail'!N12</f>
        <v>0</v>
      </c>
      <c r="C101" s="111">
        <f>'Cost Flow Detail'!N13</f>
        <v>0</v>
      </c>
      <c r="D101" s="111">
        <f>'Cost Flow Detail'!N14</f>
        <v>0</v>
      </c>
      <c r="E101" s="111">
        <f>'Cost Flow Detail'!N17</f>
        <v>0</v>
      </c>
      <c r="F101" s="111">
        <f>'Cost Flow Detail'!N18</f>
        <v>0</v>
      </c>
      <c r="G101" s="111">
        <f>'Cost Flow Detail'!N19</f>
        <v>0</v>
      </c>
      <c r="H101" s="111">
        <f>'Cost Flow Detail'!N20</f>
        <v>0</v>
      </c>
      <c r="I101" s="111">
        <f>'Cost Flow Detail'!N23</f>
        <v>0</v>
      </c>
      <c r="J101" s="111">
        <f>'Cost Flow Detail'!N24</f>
        <v>0</v>
      </c>
      <c r="K101" s="111">
        <f>'Cost Flow Detail'!N25</f>
        <v>0</v>
      </c>
      <c r="L101" s="111">
        <f>'Cost Flow Detail'!N26</f>
        <v>0</v>
      </c>
    </row>
    <row r="102" spans="1:12" ht="12.75" customHeight="1">
      <c r="A102" s="111">
        <f>'Cost Flow Detail'!O11</f>
        <v>0</v>
      </c>
      <c r="B102" s="111">
        <f>'Cost Flow Detail'!O12</f>
        <v>0</v>
      </c>
      <c r="C102" s="111">
        <f>'Cost Flow Detail'!O13</f>
        <v>0</v>
      </c>
      <c r="D102" s="111">
        <f>'Cost Flow Detail'!O14</f>
        <v>0</v>
      </c>
      <c r="E102" s="111">
        <f>'Cost Flow Detail'!O17</f>
        <v>0</v>
      </c>
      <c r="F102" s="111">
        <f>'Cost Flow Detail'!O18</f>
        <v>0</v>
      </c>
      <c r="G102" s="111">
        <f>'Cost Flow Detail'!O19</f>
        <v>0</v>
      </c>
      <c r="H102" s="111">
        <f>'Cost Flow Detail'!O20</f>
        <v>0</v>
      </c>
      <c r="I102" s="111">
        <f>'Cost Flow Detail'!O23</f>
        <v>0</v>
      </c>
      <c r="J102" s="111">
        <f>'Cost Flow Detail'!O24</f>
        <v>0</v>
      </c>
      <c r="K102" s="111">
        <f>'Cost Flow Detail'!O25</f>
        <v>0</v>
      </c>
      <c r="L102" s="111">
        <f>'Cost Flow Detail'!O26</f>
        <v>0</v>
      </c>
    </row>
    <row r="103" spans="1:12" ht="12.75" customHeight="1">
      <c r="A103" s="111">
        <f>'Cost Flow Detail'!P11</f>
        <v>0</v>
      </c>
      <c r="B103" s="111">
        <f>'Cost Flow Detail'!P12</f>
        <v>0</v>
      </c>
      <c r="C103" s="111">
        <f>'Cost Flow Detail'!P13</f>
        <v>0</v>
      </c>
      <c r="D103" s="111">
        <f>'Cost Flow Detail'!P14</f>
        <v>0</v>
      </c>
      <c r="E103" s="111">
        <f>'Cost Flow Detail'!P17</f>
        <v>0</v>
      </c>
      <c r="F103" s="111">
        <f>'Cost Flow Detail'!P18</f>
        <v>0</v>
      </c>
      <c r="G103" s="111">
        <f>'Cost Flow Detail'!P19</f>
        <v>0</v>
      </c>
      <c r="H103" s="111">
        <f>'Cost Flow Detail'!P20</f>
        <v>0</v>
      </c>
      <c r="I103" s="111">
        <f>'Cost Flow Detail'!P23</f>
        <v>0</v>
      </c>
      <c r="J103" s="111">
        <f>'Cost Flow Detail'!P24</f>
        <v>0</v>
      </c>
      <c r="K103" s="111">
        <f>'Cost Flow Detail'!P25</f>
        <v>0</v>
      </c>
      <c r="L103" s="111">
        <f>'Cost Flow Detail'!P26</f>
        <v>0</v>
      </c>
    </row>
    <row r="104" spans="1:12" ht="12.75" customHeight="1">
      <c r="A104" s="111">
        <f>'Cost Flow Detail'!B12</f>
        <v>0</v>
      </c>
      <c r="B104" s="111">
        <f>'Cost Flow Detail'!C12</f>
        <v>0</v>
      </c>
      <c r="C104" s="111">
        <f>'Cost Flow Detail'!D12</f>
        <v>0</v>
      </c>
      <c r="D104" s="111">
        <f>'Cost Flow Detail'!F12</f>
        <v>0</v>
      </c>
      <c r="E104" s="111">
        <f>'Cost Flow Detail'!G12</f>
        <v>0</v>
      </c>
      <c r="F104" s="111">
        <f>'Cost Flow Detail'!H12</f>
        <v>0</v>
      </c>
      <c r="G104" s="111">
        <f>'Cost Flow Detail'!J12</f>
        <v>0</v>
      </c>
      <c r="H104" s="111">
        <f>'Cost Flow Detail'!K12</f>
        <v>0</v>
      </c>
      <c r="I104" s="111">
        <f>'Cost Flow Detail'!L12</f>
        <v>0</v>
      </c>
      <c r="J104" s="111">
        <f>'Cost Flow Detail'!N12</f>
        <v>0</v>
      </c>
      <c r="K104" s="111">
        <f>'Cost Flow Detail'!O12</f>
        <v>0</v>
      </c>
      <c r="L104" s="111">
        <f>'Cost Flow Detail'!P12</f>
        <v>0</v>
      </c>
    </row>
    <row r="105" spans="1:12" ht="12.75" customHeight="1">
      <c r="A105" s="111">
        <f>'Cost Flow Detail'!B13</f>
        <v>0</v>
      </c>
      <c r="B105" s="111">
        <f>'Cost Flow Detail'!C13</f>
        <v>0</v>
      </c>
      <c r="C105" s="111">
        <f>'Cost Flow Detail'!D13</f>
        <v>0</v>
      </c>
      <c r="D105" s="111">
        <f>'Cost Flow Detail'!F13</f>
        <v>0</v>
      </c>
      <c r="E105" s="111">
        <f>'Cost Flow Detail'!G13</f>
        <v>0</v>
      </c>
      <c r="F105" s="111">
        <f>'Cost Flow Detail'!H13</f>
        <v>0</v>
      </c>
      <c r="G105" s="111">
        <f>'Cost Flow Detail'!J13</f>
        <v>0</v>
      </c>
      <c r="H105" s="111">
        <f>'Cost Flow Detail'!K13</f>
        <v>0</v>
      </c>
      <c r="I105" s="111">
        <f>'Cost Flow Detail'!L13</f>
        <v>0</v>
      </c>
      <c r="J105" s="111">
        <f>'Cost Flow Detail'!N13</f>
        <v>0</v>
      </c>
      <c r="K105" s="111">
        <f>'Cost Flow Detail'!O13</f>
        <v>0</v>
      </c>
      <c r="L105" s="111">
        <f>'Cost Flow Detail'!P13</f>
        <v>0</v>
      </c>
    </row>
    <row r="106" spans="1:12" ht="12.75" customHeight="1">
      <c r="A106" s="111">
        <f>'Cost Flow Detail'!B14</f>
        <v>0</v>
      </c>
      <c r="B106" s="111">
        <f>'Cost Flow Detail'!C14</f>
        <v>0</v>
      </c>
      <c r="C106" s="111">
        <f>'Cost Flow Detail'!D14</f>
        <v>0</v>
      </c>
      <c r="D106" s="111">
        <f>'Cost Flow Detail'!F14</f>
        <v>0</v>
      </c>
      <c r="E106" s="111">
        <f>'Cost Flow Detail'!G14</f>
        <v>0</v>
      </c>
      <c r="F106" s="111">
        <f>'Cost Flow Detail'!H14</f>
        <v>0</v>
      </c>
      <c r="G106" s="111">
        <f>'Cost Flow Detail'!J14</f>
        <v>0</v>
      </c>
      <c r="H106" s="111">
        <f>'Cost Flow Detail'!K14</f>
        <v>0</v>
      </c>
      <c r="I106" s="111">
        <f>'Cost Flow Detail'!L14</f>
        <v>0</v>
      </c>
      <c r="J106" s="111">
        <f>'Cost Flow Detail'!N14</f>
        <v>0</v>
      </c>
      <c r="K106" s="111">
        <f>'Cost Flow Detail'!O14</f>
        <v>0</v>
      </c>
      <c r="L106" s="111">
        <f>'Cost Flow Detail'!P14</f>
        <v>0</v>
      </c>
    </row>
    <row r="107" spans="1:12" ht="12.75" customHeight="1">
      <c r="A107" s="111">
        <f>'Cost Flow'!B10</f>
        <v>0</v>
      </c>
      <c r="B107" s="111">
        <f>'Cost Flow'!C10</f>
        <v>0</v>
      </c>
      <c r="C107" s="111">
        <f>'Cost Flow'!D10</f>
        <v>0</v>
      </c>
      <c r="D107" s="111">
        <f>'Cost Flow'!F10</f>
        <v>0</v>
      </c>
      <c r="E107" s="111">
        <f>'Cost Flow'!G10</f>
        <v>0</v>
      </c>
      <c r="F107" s="111">
        <f>'Cost Flow'!H10</f>
        <v>0</v>
      </c>
      <c r="G107" s="111">
        <f>'Cost Flow'!J10</f>
        <v>0</v>
      </c>
      <c r="H107" s="111">
        <f>'Cost Flow'!K10</f>
        <v>0</v>
      </c>
      <c r="I107" s="111">
        <f>'Cost Flow'!L10</f>
        <v>0</v>
      </c>
      <c r="J107" s="111">
        <f>'Cost Flow'!N10</f>
        <v>0</v>
      </c>
      <c r="K107" s="111">
        <f>'Cost Flow'!O10</f>
        <v>0</v>
      </c>
      <c r="L107" s="111">
        <f>'Cost Flow'!P10</f>
        <v>0</v>
      </c>
    </row>
    <row r="108" spans="1:12" ht="12.75" customHeight="1">
      <c r="A108" s="111">
        <f>'Cost Flow Detail'!B17</f>
        <v>0</v>
      </c>
      <c r="B108" s="111">
        <f>'Cost Flow Detail'!C17</f>
        <v>0</v>
      </c>
      <c r="C108" s="111">
        <f>'Cost Flow Detail'!D17</f>
        <v>0</v>
      </c>
      <c r="D108" s="111">
        <f>'Cost Flow Detail'!F17</f>
        <v>0</v>
      </c>
      <c r="E108" s="111">
        <f>'Cost Flow Detail'!G17</f>
        <v>0</v>
      </c>
      <c r="F108" s="111">
        <f>'Cost Flow Detail'!H17</f>
        <v>0</v>
      </c>
      <c r="G108" s="111">
        <f>'Cost Flow Detail'!J17</f>
        <v>0</v>
      </c>
      <c r="H108" s="111">
        <f>'Cost Flow Detail'!K17</f>
        <v>0</v>
      </c>
      <c r="I108" s="111">
        <f>'Cost Flow Detail'!L17</f>
        <v>0</v>
      </c>
      <c r="J108" s="111">
        <f>'Cost Flow Detail'!N17</f>
        <v>0</v>
      </c>
      <c r="K108" s="111">
        <f>'Cost Flow Detail'!O17</f>
        <v>0</v>
      </c>
      <c r="L108" s="111">
        <f>'Cost Flow Detail'!P17</f>
        <v>0</v>
      </c>
    </row>
    <row r="109" spans="1:12" ht="12.75" customHeight="1">
      <c r="A109" s="111">
        <f>'Cost Flow Detail'!B18</f>
        <v>0</v>
      </c>
      <c r="B109" s="111">
        <f>'Cost Flow Detail'!C18</f>
        <v>0</v>
      </c>
      <c r="C109" s="111">
        <f>'Cost Flow Detail'!D18</f>
        <v>0</v>
      </c>
      <c r="D109" s="111">
        <f>'Cost Flow Detail'!F18</f>
        <v>0</v>
      </c>
      <c r="E109" s="111">
        <f>'Cost Flow Detail'!G18</f>
        <v>0</v>
      </c>
      <c r="F109" s="111">
        <f>'Cost Flow Detail'!H18</f>
        <v>0</v>
      </c>
      <c r="G109" s="111">
        <f>'Cost Flow Detail'!J18</f>
        <v>0</v>
      </c>
      <c r="H109" s="111">
        <f>'Cost Flow Detail'!K18</f>
        <v>0</v>
      </c>
      <c r="I109" s="111">
        <f>'Cost Flow Detail'!L18</f>
        <v>0</v>
      </c>
      <c r="J109" s="111">
        <f>'Cost Flow Detail'!N18</f>
        <v>0</v>
      </c>
      <c r="K109" s="111">
        <f>'Cost Flow Detail'!O18</f>
        <v>0</v>
      </c>
      <c r="L109" s="111">
        <f>'Cost Flow Detail'!P18</f>
        <v>0</v>
      </c>
    </row>
    <row r="110" spans="1:12" ht="12.75" customHeight="1">
      <c r="A110" s="111">
        <f>'Cost Flow Detail'!B19</f>
        <v>0</v>
      </c>
      <c r="B110" s="111">
        <f>'Cost Flow Detail'!C19</f>
        <v>0</v>
      </c>
      <c r="C110" s="111">
        <f>'Cost Flow Detail'!D19</f>
        <v>0</v>
      </c>
      <c r="D110" s="111">
        <f>'Cost Flow Detail'!F19</f>
        <v>0</v>
      </c>
      <c r="E110" s="111">
        <f>'Cost Flow Detail'!G19</f>
        <v>0</v>
      </c>
      <c r="F110" s="111">
        <f>'Cost Flow Detail'!H19</f>
        <v>0</v>
      </c>
      <c r="G110" s="111">
        <f>'Cost Flow Detail'!J19</f>
        <v>0</v>
      </c>
      <c r="H110" s="111">
        <f>'Cost Flow Detail'!K19</f>
        <v>0</v>
      </c>
      <c r="I110" s="111">
        <f>'Cost Flow Detail'!L19</f>
        <v>0</v>
      </c>
      <c r="J110" s="111">
        <f>'Cost Flow Detail'!N19</f>
        <v>0</v>
      </c>
      <c r="K110" s="111">
        <f>'Cost Flow Detail'!O19</f>
        <v>0</v>
      </c>
      <c r="L110" s="111">
        <f>'Cost Flow Detail'!P19</f>
        <v>0</v>
      </c>
    </row>
    <row r="111" spans="1:12" ht="12.75" customHeight="1">
      <c r="A111" s="111">
        <f>'Cost Flow Detail'!B20</f>
        <v>0</v>
      </c>
      <c r="B111" s="111">
        <f>'Cost Flow Detail'!C20</f>
        <v>0</v>
      </c>
      <c r="C111" s="111">
        <f>'Cost Flow Detail'!D20</f>
        <v>0</v>
      </c>
      <c r="D111" s="111">
        <f>'Cost Flow Detail'!F20</f>
        <v>0</v>
      </c>
      <c r="E111" s="111">
        <f>'Cost Flow Detail'!G20</f>
        <v>0</v>
      </c>
      <c r="F111" s="111">
        <f>'Cost Flow Detail'!H20</f>
        <v>0</v>
      </c>
      <c r="G111" s="111">
        <f>'Cost Flow Detail'!J20</f>
        <v>0</v>
      </c>
      <c r="H111" s="111">
        <f>'Cost Flow Detail'!K20</f>
        <v>0</v>
      </c>
      <c r="I111" s="111">
        <f>'Cost Flow Detail'!L20</f>
        <v>0</v>
      </c>
      <c r="J111" s="111">
        <f>'Cost Flow Detail'!N20</f>
        <v>0</v>
      </c>
      <c r="K111" s="111">
        <f>'Cost Flow Detail'!O20</f>
        <v>0</v>
      </c>
      <c r="L111" s="111">
        <f>'Cost Flow Detail'!P20</f>
        <v>0</v>
      </c>
    </row>
    <row r="112" spans="1:12" ht="12.75" customHeight="1">
      <c r="A112" s="111">
        <f>'Cost Flow'!B11</f>
        <v>0</v>
      </c>
      <c r="B112" s="111">
        <f>'Cost Flow'!C11</f>
        <v>0</v>
      </c>
      <c r="C112" s="111">
        <f>'Cost Flow'!D11</f>
        <v>0</v>
      </c>
      <c r="D112" s="111">
        <f>'Cost Flow'!F11</f>
        <v>0</v>
      </c>
      <c r="E112" s="111">
        <f>'Cost Flow'!G11</f>
        <v>0</v>
      </c>
      <c r="F112" s="111">
        <f>'Cost Flow'!H11</f>
        <v>0</v>
      </c>
      <c r="G112" s="111">
        <f>'Cost Flow'!J11</f>
        <v>0</v>
      </c>
      <c r="H112" s="111">
        <f>'Cost Flow'!K11</f>
        <v>0</v>
      </c>
      <c r="I112" s="111">
        <f>'Cost Flow'!L11</f>
        <v>0</v>
      </c>
      <c r="J112" s="111">
        <f>'Cost Flow'!N11</f>
        <v>0</v>
      </c>
      <c r="K112" s="111">
        <f>'Cost Flow'!O11</f>
        <v>0</v>
      </c>
      <c r="L112" s="111">
        <f>'Cost Flow'!P11</f>
        <v>0</v>
      </c>
    </row>
    <row r="113" spans="1:12" ht="12.75" customHeight="1">
      <c r="A113" s="111">
        <f>'Cost Flow Detail'!B23</f>
        <v>0</v>
      </c>
      <c r="B113" s="111">
        <f>'Cost Flow Detail'!C23</f>
        <v>0</v>
      </c>
      <c r="C113" s="111">
        <f>'Cost Flow Detail'!D23</f>
        <v>0</v>
      </c>
      <c r="D113" s="111">
        <f>'Cost Flow Detail'!F23</f>
        <v>0</v>
      </c>
      <c r="E113" s="111">
        <f>'Cost Flow Detail'!G23</f>
        <v>0</v>
      </c>
      <c r="F113" s="111">
        <f>'Cost Flow Detail'!H23</f>
        <v>0</v>
      </c>
      <c r="G113" s="111">
        <f>'Cost Flow Detail'!J23</f>
        <v>0</v>
      </c>
      <c r="H113" s="111">
        <f>'Cost Flow Detail'!K23</f>
        <v>0</v>
      </c>
      <c r="I113" s="111">
        <f>'Cost Flow Detail'!L23</f>
        <v>0</v>
      </c>
      <c r="J113" s="111">
        <f>'Cost Flow Detail'!N23</f>
        <v>0</v>
      </c>
      <c r="K113" s="111">
        <f>'Cost Flow Detail'!O23</f>
        <v>0</v>
      </c>
      <c r="L113" s="111">
        <f>'Cost Flow Detail'!P23</f>
        <v>0</v>
      </c>
    </row>
    <row r="114" spans="1:12" ht="12.75" customHeight="1">
      <c r="A114" s="111">
        <f>'Cost Flow Detail'!B24</f>
        <v>0</v>
      </c>
      <c r="B114" s="111">
        <f>'Cost Flow Detail'!C24</f>
        <v>0</v>
      </c>
      <c r="C114" s="111">
        <f>'Cost Flow Detail'!D24</f>
        <v>0</v>
      </c>
      <c r="D114" s="111">
        <f>'Cost Flow Detail'!F24</f>
        <v>0</v>
      </c>
      <c r="E114" s="111">
        <f>'Cost Flow Detail'!G24</f>
        <v>0</v>
      </c>
      <c r="F114" s="111">
        <f>'Cost Flow Detail'!H24</f>
        <v>0</v>
      </c>
      <c r="G114" s="111">
        <f>'Cost Flow Detail'!J24</f>
        <v>0</v>
      </c>
      <c r="H114" s="111">
        <f>'Cost Flow Detail'!K24</f>
        <v>0</v>
      </c>
      <c r="I114" s="111">
        <f>'Cost Flow Detail'!L24</f>
        <v>0</v>
      </c>
      <c r="J114" s="111">
        <f>'Cost Flow Detail'!N24</f>
        <v>0</v>
      </c>
      <c r="K114" s="111">
        <f>'Cost Flow Detail'!O24</f>
        <v>0</v>
      </c>
      <c r="L114" s="111">
        <f>'Cost Flow Detail'!P24</f>
        <v>0</v>
      </c>
    </row>
    <row r="115" spans="1:12" ht="12.75" customHeight="1">
      <c r="A115" s="111">
        <f>'Cost Flow Detail'!B25</f>
        <v>0</v>
      </c>
      <c r="B115" s="111">
        <f>'Cost Flow Detail'!C25</f>
        <v>0</v>
      </c>
      <c r="C115" s="111">
        <f>'Cost Flow Detail'!D25</f>
        <v>0</v>
      </c>
      <c r="D115" s="111">
        <f>'Cost Flow Detail'!F25</f>
        <v>0</v>
      </c>
      <c r="E115" s="111">
        <f>'Cost Flow Detail'!G25</f>
        <v>0</v>
      </c>
      <c r="F115" s="111">
        <f>'Cost Flow Detail'!H25</f>
        <v>0</v>
      </c>
      <c r="G115" s="111">
        <f>'Cost Flow Detail'!J25</f>
        <v>0</v>
      </c>
      <c r="H115" s="111">
        <f>'Cost Flow Detail'!K25</f>
        <v>0</v>
      </c>
      <c r="I115" s="111">
        <f>'Cost Flow Detail'!L25</f>
        <v>0</v>
      </c>
      <c r="J115" s="111">
        <f>'Cost Flow Detail'!N25</f>
        <v>0</v>
      </c>
      <c r="K115" s="111">
        <f>'Cost Flow Detail'!O25</f>
        <v>0</v>
      </c>
      <c r="L115" s="111">
        <f>'Cost Flow Detail'!P25</f>
        <v>0</v>
      </c>
    </row>
    <row r="116" spans="1:12" ht="12.75" customHeight="1">
      <c r="A116" s="111">
        <f>'Cost Flow Detail'!B26</f>
        <v>0</v>
      </c>
      <c r="B116" s="111">
        <f>'Cost Flow Detail'!C26</f>
        <v>0</v>
      </c>
      <c r="C116" s="111">
        <f>'Cost Flow Detail'!D26</f>
        <v>0</v>
      </c>
      <c r="D116" s="111">
        <f>'Cost Flow Detail'!F26</f>
        <v>0</v>
      </c>
      <c r="E116" s="111">
        <f>'Cost Flow Detail'!G26</f>
        <v>0</v>
      </c>
      <c r="F116" s="111">
        <f>'Cost Flow Detail'!H26</f>
        <v>0</v>
      </c>
      <c r="G116" s="111">
        <f>'Cost Flow Detail'!J26</f>
        <v>0</v>
      </c>
      <c r="H116" s="111">
        <f>'Cost Flow Detail'!K26</f>
        <v>0</v>
      </c>
      <c r="I116" s="111">
        <f>'Cost Flow Detail'!L26</f>
        <v>0</v>
      </c>
      <c r="J116" s="111">
        <f>'Cost Flow Detail'!N26</f>
        <v>0</v>
      </c>
      <c r="K116" s="111">
        <f>'Cost Flow Detail'!O26</f>
        <v>0</v>
      </c>
      <c r="L116" s="111">
        <f>'Cost Flow Detail'!P26</f>
        <v>0</v>
      </c>
    </row>
    <row r="117" spans="1:12" ht="12.75" customHeight="1">
      <c r="A117" s="111">
        <f>'Cost Flow'!B12</f>
        <v>0</v>
      </c>
      <c r="B117" s="111">
        <f>'Cost Flow'!C12</f>
        <v>0</v>
      </c>
      <c r="C117" s="111">
        <f>'Cost Flow'!D12</f>
        <v>0</v>
      </c>
      <c r="D117" s="111">
        <f>'Cost Flow'!F12</f>
        <v>0</v>
      </c>
      <c r="E117" s="111">
        <f>'Cost Flow'!G12</f>
        <v>0</v>
      </c>
      <c r="F117" s="111">
        <f>'Cost Flow'!H12</f>
        <v>0</v>
      </c>
      <c r="G117" s="111">
        <f>'Cost Flow'!J12</f>
        <v>0</v>
      </c>
      <c r="H117" s="111">
        <f>'Cost Flow'!K12</f>
        <v>0</v>
      </c>
      <c r="I117" s="111">
        <f>'Cost Flow'!L12</f>
        <v>0</v>
      </c>
      <c r="J117" s="111">
        <f>'Cost Flow'!N12</f>
        <v>0</v>
      </c>
      <c r="K117" s="111">
        <f>'Cost Flow'!O12</f>
        <v>0</v>
      </c>
      <c r="L117" s="111">
        <f>'Cost Flow'!P12</f>
        <v>0</v>
      </c>
    </row>
    <row r="118" spans="1:12" ht="12.75" customHeight="1">
      <c r="A118" s="111">
        <f>'Cost Flow'!B13</f>
        <v>0</v>
      </c>
      <c r="B118" s="111">
        <f>'Cost Flow'!C13</f>
        <v>0</v>
      </c>
      <c r="C118" s="111">
        <f>'Cost Flow'!D13</f>
        <v>0</v>
      </c>
      <c r="D118" s="111">
        <f>'Cost Flow'!F13</f>
        <v>0</v>
      </c>
      <c r="E118" s="111">
        <f>'Cost Flow'!G13</f>
        <v>0</v>
      </c>
      <c r="F118" s="111">
        <f>'Cost Flow'!H13</f>
        <v>0</v>
      </c>
      <c r="G118" s="111">
        <f>'Cost Flow'!J13</f>
        <v>0</v>
      </c>
      <c r="H118" s="111">
        <f>'Cost Flow'!K13</f>
        <v>0</v>
      </c>
      <c r="I118" s="111">
        <f>'Cost Flow'!L13</f>
        <v>0</v>
      </c>
      <c r="J118" s="111">
        <f>'Cost Flow'!N13</f>
        <v>0</v>
      </c>
      <c r="K118" s="111">
        <f>'Cost Flow'!O13</f>
        <v>0</v>
      </c>
      <c r="L118" s="111">
        <f>'Cost Flow'!P13</f>
        <v>0</v>
      </c>
    </row>
    <row r="119" spans="1:12" ht="12.75" customHeight="1">
      <c r="A119" s="3" t="str">
        <f>'(Intermediate Computations)'!B265</f>
        <v>Jan 2011</v>
      </c>
      <c r="B119" s="3" t="str">
        <f>'(Intermediate Computations)'!C265</f>
        <v>Feb 2011</v>
      </c>
      <c r="C119" s="3" t="str">
        <f>'(Intermediate Computations)'!D265</f>
        <v>Mar 2011</v>
      </c>
      <c r="D119" s="3" t="str">
        <f>'(Intermediate Computations)'!F265</f>
        <v>Apr 2011</v>
      </c>
      <c r="E119" s="3" t="str">
        <f>'(Intermediate Computations)'!G265</f>
        <v>May 2011</v>
      </c>
      <c r="F119" s="3" t="str">
        <f>'(Intermediate Computations)'!H265</f>
        <v>Jun 2011</v>
      </c>
      <c r="G119" s="3" t="str">
        <f>'(Intermediate Computations)'!J265</f>
        <v>Jul 2011</v>
      </c>
      <c r="H119" s="3" t="str">
        <f>'(Intermediate Computations)'!K265</f>
        <v>Aug 2011</v>
      </c>
      <c r="I119" s="3" t="str">
        <f>'(Intermediate Computations)'!L265</f>
        <v>Sep 2011</v>
      </c>
      <c r="J119" s="3" t="str">
        <f>'(Intermediate Computations)'!N265</f>
        <v>Oct 2011</v>
      </c>
      <c r="K119" s="3" t="str">
        <f>'(Intermediate Computations)'!O265</f>
        <v>Nov 2011</v>
      </c>
      <c r="L119" s="3" t="str">
        <f>'(Intermediate Computations)'!P265</f>
        <v>Dec 2011</v>
      </c>
    </row>
    <row r="120" spans="1:12" ht="12.75" customHeight="1">
      <c r="A120" s="3">
        <f>'(Intermediate Computations)'!B262</f>
        <v>40544</v>
      </c>
      <c r="B120" s="3">
        <f>'(Intermediate Computations)'!C262</f>
        <v>40575</v>
      </c>
      <c r="C120" s="3">
        <f>'(Intermediate Computations)'!D262</f>
        <v>40603</v>
      </c>
      <c r="D120" s="3">
        <f>'(Intermediate Computations)'!F262</f>
        <v>40634</v>
      </c>
      <c r="E120" s="3">
        <f>'(Intermediate Computations)'!G262</f>
        <v>40664</v>
      </c>
      <c r="F120" s="3">
        <f>'(Intermediate Computations)'!H262</f>
        <v>40695</v>
      </c>
      <c r="G120" s="3">
        <f>'(Intermediate Computations)'!J262</f>
        <v>40725</v>
      </c>
      <c r="H120" s="3">
        <f>'(Intermediate Computations)'!K262</f>
        <v>40756</v>
      </c>
      <c r="I120" s="3">
        <f>'(Intermediate Computations)'!L262</f>
        <v>40787</v>
      </c>
      <c r="J120" s="3">
        <f>'(Intermediate Computations)'!N262</f>
        <v>40817</v>
      </c>
      <c r="K120" s="3">
        <f>'(Intermediate Computations)'!O262</f>
        <v>40848</v>
      </c>
      <c r="L120" s="3">
        <f>'(Intermediate Computations)'!P262</f>
        <v>40878</v>
      </c>
    </row>
    <row r="121" spans="1:12" ht="12.75" customHeight="1">
      <c r="A121" s="111">
        <f>'Cost Flow Detail'!B142</f>
        <v>0</v>
      </c>
      <c r="B121" s="111">
        <f>'Cost Flow Detail'!C142</f>
        <v>0</v>
      </c>
      <c r="C121" s="111">
        <f>'Cost Flow Detail'!D142</f>
        <v>0</v>
      </c>
      <c r="D121" s="111">
        <f>'Cost Flow Detail'!F142</f>
        <v>0</v>
      </c>
      <c r="E121" s="111">
        <f>'Cost Flow Detail'!G142</f>
        <v>0</v>
      </c>
      <c r="F121" s="111">
        <f>'Cost Flow Detail'!H142</f>
        <v>0</v>
      </c>
      <c r="G121" s="111">
        <f>'Cost Flow Detail'!J142</f>
        <v>0</v>
      </c>
      <c r="H121" s="111">
        <f>'Cost Flow Detail'!K142</f>
        <v>0</v>
      </c>
      <c r="I121" s="111">
        <f>'Cost Flow Detail'!L142</f>
        <v>0</v>
      </c>
      <c r="J121" s="111">
        <f>'Cost Flow Detail'!N142</f>
        <v>0</v>
      </c>
      <c r="K121" s="111">
        <f>'Cost Flow Detail'!O142</f>
        <v>0</v>
      </c>
      <c r="L121" s="111">
        <f>'Cost Flow Detail'!P142</f>
        <v>0</v>
      </c>
    </row>
    <row r="122" spans="1:12" ht="12.75" customHeight="1">
      <c r="A122" s="111">
        <f>'Cost Flow Detail'!B142</f>
        <v>0</v>
      </c>
      <c r="B122" s="111">
        <f>'Cost Flow Detail'!B143</f>
        <v>0</v>
      </c>
      <c r="C122" s="111">
        <f>'Cost Flow Detail'!B144</f>
        <v>0</v>
      </c>
      <c r="D122" s="111">
        <f>'Cost Flow Detail'!B145</f>
        <v>0</v>
      </c>
      <c r="E122" s="111">
        <f>'Cost Flow Detail'!B148</f>
        <v>0</v>
      </c>
      <c r="F122" s="111">
        <f>'Cost Flow Detail'!B149</f>
        <v>0</v>
      </c>
      <c r="G122" s="111">
        <f>'Cost Flow Detail'!B150</f>
        <v>0</v>
      </c>
      <c r="H122" s="111">
        <f>'Cost Flow Detail'!B151</f>
        <v>0</v>
      </c>
      <c r="I122" s="111">
        <f>'Cost Flow Detail'!B154</f>
        <v>0</v>
      </c>
      <c r="J122" s="111">
        <f>'Cost Flow Detail'!B155</f>
        <v>0</v>
      </c>
      <c r="K122" s="111">
        <f>'Cost Flow Detail'!B156</f>
        <v>0</v>
      </c>
      <c r="L122" s="111">
        <f>'Cost Flow Detail'!B157</f>
        <v>0</v>
      </c>
    </row>
    <row r="123" spans="1:12" ht="12.75" customHeight="1">
      <c r="A123" s="111">
        <f>'Cost Flow Detail'!C142</f>
        <v>0</v>
      </c>
      <c r="B123" s="111">
        <f>'Cost Flow Detail'!C143</f>
        <v>0</v>
      </c>
      <c r="C123" s="111">
        <f>'Cost Flow Detail'!C144</f>
        <v>0</v>
      </c>
      <c r="D123" s="111">
        <f>'Cost Flow Detail'!C145</f>
        <v>0</v>
      </c>
      <c r="E123" s="111">
        <f>'Cost Flow Detail'!C148</f>
        <v>0</v>
      </c>
      <c r="F123" s="111">
        <f>'Cost Flow Detail'!C149</f>
        <v>0</v>
      </c>
      <c r="G123" s="111">
        <f>'Cost Flow Detail'!C150</f>
        <v>0</v>
      </c>
      <c r="H123" s="111">
        <f>'Cost Flow Detail'!C151</f>
        <v>0</v>
      </c>
      <c r="I123" s="111">
        <f>'Cost Flow Detail'!C154</f>
        <v>0</v>
      </c>
      <c r="J123" s="111">
        <f>'Cost Flow Detail'!C155</f>
        <v>0</v>
      </c>
      <c r="K123" s="111">
        <f>'Cost Flow Detail'!C156</f>
        <v>0</v>
      </c>
      <c r="L123" s="111">
        <f>'Cost Flow Detail'!C157</f>
        <v>0</v>
      </c>
    </row>
    <row r="124" spans="1:12" ht="12.75" customHeight="1">
      <c r="A124" s="111">
        <f>'Cost Flow Detail'!D142</f>
        <v>0</v>
      </c>
      <c r="B124" s="111">
        <f>'Cost Flow Detail'!D143</f>
        <v>0</v>
      </c>
      <c r="C124" s="111">
        <f>'Cost Flow Detail'!D144</f>
        <v>0</v>
      </c>
      <c r="D124" s="111">
        <f>'Cost Flow Detail'!D145</f>
        <v>0</v>
      </c>
      <c r="E124" s="111">
        <f>'Cost Flow Detail'!D148</f>
        <v>0</v>
      </c>
      <c r="F124" s="111">
        <f>'Cost Flow Detail'!D149</f>
        <v>0</v>
      </c>
      <c r="G124" s="111">
        <f>'Cost Flow Detail'!D150</f>
        <v>0</v>
      </c>
      <c r="H124" s="111">
        <f>'Cost Flow Detail'!D151</f>
        <v>0</v>
      </c>
      <c r="I124" s="111">
        <f>'Cost Flow Detail'!D154</f>
        <v>0</v>
      </c>
      <c r="J124" s="111">
        <f>'Cost Flow Detail'!D155</f>
        <v>0</v>
      </c>
      <c r="K124" s="111">
        <f>'Cost Flow Detail'!D156</f>
        <v>0</v>
      </c>
      <c r="L124" s="111">
        <f>'Cost Flow Detail'!D157</f>
        <v>0</v>
      </c>
    </row>
    <row r="125" spans="1:12" ht="12.75" customHeight="1">
      <c r="A125" s="111">
        <f>'Cost Flow Detail'!F142</f>
        <v>0</v>
      </c>
      <c r="B125" s="111">
        <f>'Cost Flow Detail'!F143</f>
        <v>0</v>
      </c>
      <c r="C125" s="111">
        <f>'Cost Flow Detail'!F144</f>
        <v>0</v>
      </c>
      <c r="D125" s="111">
        <f>'Cost Flow Detail'!F145</f>
        <v>0</v>
      </c>
      <c r="E125" s="111">
        <f>'Cost Flow Detail'!F148</f>
        <v>0</v>
      </c>
      <c r="F125" s="111">
        <f>'Cost Flow Detail'!F149</f>
        <v>0</v>
      </c>
      <c r="G125" s="111">
        <f>'Cost Flow Detail'!F150</f>
        <v>0</v>
      </c>
      <c r="H125" s="111">
        <f>'Cost Flow Detail'!F151</f>
        <v>0</v>
      </c>
      <c r="I125" s="111">
        <f>'Cost Flow Detail'!F154</f>
        <v>0</v>
      </c>
      <c r="J125" s="111">
        <f>'Cost Flow Detail'!F155</f>
        <v>0</v>
      </c>
      <c r="K125" s="111">
        <f>'Cost Flow Detail'!F156</f>
        <v>0</v>
      </c>
      <c r="L125" s="111">
        <f>'Cost Flow Detail'!F157</f>
        <v>0</v>
      </c>
    </row>
    <row r="126" spans="1:12" ht="12.75" customHeight="1">
      <c r="A126" s="111">
        <f>'Cost Flow Detail'!G142</f>
        <v>0</v>
      </c>
      <c r="B126" s="111">
        <f>'Cost Flow Detail'!G143</f>
        <v>0</v>
      </c>
      <c r="C126" s="111">
        <f>'Cost Flow Detail'!G144</f>
        <v>0</v>
      </c>
      <c r="D126" s="111">
        <f>'Cost Flow Detail'!G145</f>
        <v>0</v>
      </c>
      <c r="E126" s="111">
        <f>'Cost Flow Detail'!G148</f>
        <v>0</v>
      </c>
      <c r="F126" s="111">
        <f>'Cost Flow Detail'!G149</f>
        <v>0</v>
      </c>
      <c r="G126" s="111">
        <f>'Cost Flow Detail'!G150</f>
        <v>0</v>
      </c>
      <c r="H126" s="111">
        <f>'Cost Flow Detail'!G151</f>
        <v>0</v>
      </c>
      <c r="I126" s="111">
        <f>'Cost Flow Detail'!G154</f>
        <v>0</v>
      </c>
      <c r="J126" s="111">
        <f>'Cost Flow Detail'!G155</f>
        <v>0</v>
      </c>
      <c r="K126" s="111">
        <f>'Cost Flow Detail'!G156</f>
        <v>0</v>
      </c>
      <c r="L126" s="111">
        <f>'Cost Flow Detail'!G157</f>
        <v>0</v>
      </c>
    </row>
    <row r="127" spans="1:12" ht="12.75" customHeight="1">
      <c r="A127" s="111">
        <f>'Cost Flow Detail'!H142</f>
        <v>0</v>
      </c>
      <c r="B127" s="111">
        <f>'Cost Flow Detail'!H143</f>
        <v>0</v>
      </c>
      <c r="C127" s="111">
        <f>'Cost Flow Detail'!H144</f>
        <v>0</v>
      </c>
      <c r="D127" s="111">
        <f>'Cost Flow Detail'!H145</f>
        <v>0</v>
      </c>
      <c r="E127" s="111">
        <f>'Cost Flow Detail'!H148</f>
        <v>0</v>
      </c>
      <c r="F127" s="111">
        <f>'Cost Flow Detail'!H149</f>
        <v>0</v>
      </c>
      <c r="G127" s="111">
        <f>'Cost Flow Detail'!H150</f>
        <v>0</v>
      </c>
      <c r="H127" s="111">
        <f>'Cost Flow Detail'!H151</f>
        <v>0</v>
      </c>
      <c r="I127" s="111">
        <f>'Cost Flow Detail'!H154</f>
        <v>0</v>
      </c>
      <c r="J127" s="111">
        <f>'Cost Flow Detail'!H155</f>
        <v>0</v>
      </c>
      <c r="K127" s="111">
        <f>'Cost Flow Detail'!H156</f>
        <v>0</v>
      </c>
      <c r="L127" s="111">
        <f>'Cost Flow Detail'!H157</f>
        <v>0</v>
      </c>
    </row>
    <row r="128" spans="1:12" ht="12.75" customHeight="1">
      <c r="A128" s="111">
        <f>'Cost Flow Detail'!J142</f>
        <v>0</v>
      </c>
      <c r="B128" s="111">
        <f>'Cost Flow Detail'!J143</f>
        <v>0</v>
      </c>
      <c r="C128" s="111">
        <f>'Cost Flow Detail'!J144</f>
        <v>0</v>
      </c>
      <c r="D128" s="111">
        <f>'Cost Flow Detail'!J145</f>
        <v>0</v>
      </c>
      <c r="E128" s="111">
        <f>'Cost Flow Detail'!J148</f>
        <v>0</v>
      </c>
      <c r="F128" s="111">
        <f>'Cost Flow Detail'!J149</f>
        <v>0</v>
      </c>
      <c r="G128" s="111">
        <f>'Cost Flow Detail'!J150</f>
        <v>0</v>
      </c>
      <c r="H128" s="111">
        <f>'Cost Flow Detail'!J151</f>
        <v>0</v>
      </c>
      <c r="I128" s="111">
        <f>'Cost Flow Detail'!J154</f>
        <v>0</v>
      </c>
      <c r="J128" s="111">
        <f>'Cost Flow Detail'!J155</f>
        <v>0</v>
      </c>
      <c r="K128" s="111">
        <f>'Cost Flow Detail'!J156</f>
        <v>0</v>
      </c>
      <c r="L128" s="111">
        <f>'Cost Flow Detail'!J157</f>
        <v>0</v>
      </c>
    </row>
    <row r="129" spans="1:12" ht="12.75" customHeight="1">
      <c r="A129" s="111">
        <f>'Cost Flow Detail'!K142</f>
        <v>0</v>
      </c>
      <c r="B129" s="111">
        <f>'Cost Flow Detail'!K143</f>
        <v>0</v>
      </c>
      <c r="C129" s="111">
        <f>'Cost Flow Detail'!K144</f>
        <v>0</v>
      </c>
      <c r="D129" s="111">
        <f>'Cost Flow Detail'!K145</f>
        <v>0</v>
      </c>
      <c r="E129" s="111">
        <f>'Cost Flow Detail'!K148</f>
        <v>0</v>
      </c>
      <c r="F129" s="111">
        <f>'Cost Flow Detail'!K149</f>
        <v>0</v>
      </c>
      <c r="G129" s="111">
        <f>'Cost Flow Detail'!K150</f>
        <v>0</v>
      </c>
      <c r="H129" s="111">
        <f>'Cost Flow Detail'!K151</f>
        <v>0</v>
      </c>
      <c r="I129" s="111">
        <f>'Cost Flow Detail'!K154</f>
        <v>0</v>
      </c>
      <c r="J129" s="111">
        <f>'Cost Flow Detail'!K155</f>
        <v>0</v>
      </c>
      <c r="K129" s="111">
        <f>'Cost Flow Detail'!K156</f>
        <v>0</v>
      </c>
      <c r="L129" s="111">
        <f>'Cost Flow Detail'!K157</f>
        <v>0</v>
      </c>
    </row>
    <row r="130" spans="1:12" ht="12.75" customHeight="1">
      <c r="A130" s="111">
        <f>'Cost Flow Detail'!L142</f>
        <v>0</v>
      </c>
      <c r="B130" s="111">
        <f>'Cost Flow Detail'!L143</f>
        <v>0</v>
      </c>
      <c r="C130" s="111">
        <f>'Cost Flow Detail'!L144</f>
        <v>0</v>
      </c>
      <c r="D130" s="111">
        <f>'Cost Flow Detail'!L145</f>
        <v>0</v>
      </c>
      <c r="E130" s="111">
        <f>'Cost Flow Detail'!L148</f>
        <v>0</v>
      </c>
      <c r="F130" s="111">
        <f>'Cost Flow Detail'!L149</f>
        <v>0</v>
      </c>
      <c r="G130" s="111">
        <f>'Cost Flow Detail'!L150</f>
        <v>0</v>
      </c>
      <c r="H130" s="111">
        <f>'Cost Flow Detail'!L151</f>
        <v>0</v>
      </c>
      <c r="I130" s="111">
        <f>'Cost Flow Detail'!L154</f>
        <v>0</v>
      </c>
      <c r="J130" s="111">
        <f>'Cost Flow Detail'!L155</f>
        <v>0</v>
      </c>
      <c r="K130" s="111">
        <f>'Cost Flow Detail'!L156</f>
        <v>0</v>
      </c>
      <c r="L130" s="111">
        <f>'Cost Flow Detail'!L157</f>
        <v>0</v>
      </c>
    </row>
    <row r="131" spans="1:12" ht="12.75" customHeight="1">
      <c r="A131" s="111">
        <f>'Cost Flow Detail'!N142</f>
        <v>0</v>
      </c>
      <c r="B131" s="111">
        <f>'Cost Flow Detail'!N143</f>
        <v>0</v>
      </c>
      <c r="C131" s="111">
        <f>'Cost Flow Detail'!N144</f>
        <v>0</v>
      </c>
      <c r="D131" s="111">
        <f>'Cost Flow Detail'!N145</f>
        <v>0</v>
      </c>
      <c r="E131" s="111">
        <f>'Cost Flow Detail'!N148</f>
        <v>0</v>
      </c>
      <c r="F131" s="111">
        <f>'Cost Flow Detail'!N149</f>
        <v>0</v>
      </c>
      <c r="G131" s="111">
        <f>'Cost Flow Detail'!N150</f>
        <v>0</v>
      </c>
      <c r="H131" s="111">
        <f>'Cost Flow Detail'!N151</f>
        <v>0</v>
      </c>
      <c r="I131" s="111">
        <f>'Cost Flow Detail'!N154</f>
        <v>0</v>
      </c>
      <c r="J131" s="111">
        <f>'Cost Flow Detail'!N155</f>
        <v>0</v>
      </c>
      <c r="K131" s="111">
        <f>'Cost Flow Detail'!N156</f>
        <v>0</v>
      </c>
      <c r="L131" s="111">
        <f>'Cost Flow Detail'!N157</f>
        <v>0</v>
      </c>
    </row>
    <row r="132" spans="1:12" ht="12.75" customHeight="1">
      <c r="A132" s="111">
        <f>'Cost Flow Detail'!O142</f>
        <v>0</v>
      </c>
      <c r="B132" s="111">
        <f>'Cost Flow Detail'!O143</f>
        <v>0</v>
      </c>
      <c r="C132" s="111">
        <f>'Cost Flow Detail'!O144</f>
        <v>0</v>
      </c>
      <c r="D132" s="111">
        <f>'Cost Flow Detail'!O145</f>
        <v>0</v>
      </c>
      <c r="E132" s="111">
        <f>'Cost Flow Detail'!O148</f>
        <v>0</v>
      </c>
      <c r="F132" s="111">
        <f>'Cost Flow Detail'!O149</f>
        <v>0</v>
      </c>
      <c r="G132" s="111">
        <f>'Cost Flow Detail'!O150</f>
        <v>0</v>
      </c>
      <c r="H132" s="111">
        <f>'Cost Flow Detail'!O151</f>
        <v>0</v>
      </c>
      <c r="I132" s="111">
        <f>'Cost Flow Detail'!O154</f>
        <v>0</v>
      </c>
      <c r="J132" s="111">
        <f>'Cost Flow Detail'!O155</f>
        <v>0</v>
      </c>
      <c r="K132" s="111">
        <f>'Cost Flow Detail'!O156</f>
        <v>0</v>
      </c>
      <c r="L132" s="111">
        <f>'Cost Flow Detail'!O157</f>
        <v>0</v>
      </c>
    </row>
    <row r="133" spans="1:12" ht="12.75" customHeight="1">
      <c r="A133" s="111">
        <f>'Cost Flow Detail'!P142</f>
        <v>0</v>
      </c>
      <c r="B133" s="111">
        <f>'Cost Flow Detail'!P143</f>
        <v>0</v>
      </c>
      <c r="C133" s="111">
        <f>'Cost Flow Detail'!P144</f>
        <v>0</v>
      </c>
      <c r="D133" s="111">
        <f>'Cost Flow Detail'!P145</f>
        <v>0</v>
      </c>
      <c r="E133" s="111">
        <f>'Cost Flow Detail'!P148</f>
        <v>0</v>
      </c>
      <c r="F133" s="111">
        <f>'Cost Flow Detail'!P149</f>
        <v>0</v>
      </c>
      <c r="G133" s="111">
        <f>'Cost Flow Detail'!P150</f>
        <v>0</v>
      </c>
      <c r="H133" s="111">
        <f>'Cost Flow Detail'!P151</f>
        <v>0</v>
      </c>
      <c r="I133" s="111">
        <f>'Cost Flow Detail'!P154</f>
        <v>0</v>
      </c>
      <c r="J133" s="111">
        <f>'Cost Flow Detail'!P155</f>
        <v>0</v>
      </c>
      <c r="K133" s="111">
        <f>'Cost Flow Detail'!P156</f>
        <v>0</v>
      </c>
      <c r="L133" s="111">
        <f>'Cost Flow Detail'!P157</f>
        <v>0</v>
      </c>
    </row>
    <row r="134" spans="1:12" ht="12.75" customHeight="1">
      <c r="A134" s="111">
        <f>'Cost Flow Detail'!B143</f>
        <v>0</v>
      </c>
      <c r="B134" s="111">
        <f>'Cost Flow Detail'!C143</f>
        <v>0</v>
      </c>
      <c r="C134" s="111">
        <f>'Cost Flow Detail'!D143</f>
        <v>0</v>
      </c>
      <c r="D134" s="111">
        <f>'Cost Flow Detail'!F143</f>
        <v>0</v>
      </c>
      <c r="E134" s="111">
        <f>'Cost Flow Detail'!G143</f>
        <v>0</v>
      </c>
      <c r="F134" s="111">
        <f>'Cost Flow Detail'!H143</f>
        <v>0</v>
      </c>
      <c r="G134" s="111">
        <f>'Cost Flow Detail'!J143</f>
        <v>0</v>
      </c>
      <c r="H134" s="111">
        <f>'Cost Flow Detail'!K143</f>
        <v>0</v>
      </c>
      <c r="I134" s="111">
        <f>'Cost Flow Detail'!L143</f>
        <v>0</v>
      </c>
      <c r="J134" s="111">
        <f>'Cost Flow Detail'!N143</f>
        <v>0</v>
      </c>
      <c r="K134" s="111">
        <f>'Cost Flow Detail'!O143</f>
        <v>0</v>
      </c>
      <c r="L134" s="111">
        <f>'Cost Flow Detail'!P143</f>
        <v>0</v>
      </c>
    </row>
    <row r="135" spans="1:12" ht="12.75" customHeight="1">
      <c r="A135" s="111">
        <f>'Cost Flow Detail'!B144</f>
        <v>0</v>
      </c>
      <c r="B135" s="111">
        <f>'Cost Flow Detail'!C144</f>
        <v>0</v>
      </c>
      <c r="C135" s="111">
        <f>'Cost Flow Detail'!D144</f>
        <v>0</v>
      </c>
      <c r="D135" s="111">
        <f>'Cost Flow Detail'!F144</f>
        <v>0</v>
      </c>
      <c r="E135" s="111">
        <f>'Cost Flow Detail'!G144</f>
        <v>0</v>
      </c>
      <c r="F135" s="111">
        <f>'Cost Flow Detail'!H144</f>
        <v>0</v>
      </c>
      <c r="G135" s="111">
        <f>'Cost Flow Detail'!J144</f>
        <v>0</v>
      </c>
      <c r="H135" s="111">
        <f>'Cost Flow Detail'!K144</f>
        <v>0</v>
      </c>
      <c r="I135" s="111">
        <f>'Cost Flow Detail'!L144</f>
        <v>0</v>
      </c>
      <c r="J135" s="111">
        <f>'Cost Flow Detail'!N144</f>
        <v>0</v>
      </c>
      <c r="K135" s="111">
        <f>'Cost Flow Detail'!O144</f>
        <v>0</v>
      </c>
      <c r="L135" s="111">
        <f>'Cost Flow Detail'!P144</f>
        <v>0</v>
      </c>
    </row>
    <row r="136" spans="1:12" ht="12.75" customHeight="1">
      <c r="A136" s="111">
        <f>'Cost Flow Detail'!B145</f>
        <v>0</v>
      </c>
      <c r="B136" s="111">
        <f>'Cost Flow Detail'!C145</f>
        <v>0</v>
      </c>
      <c r="C136" s="111">
        <f>'Cost Flow Detail'!D145</f>
        <v>0</v>
      </c>
      <c r="D136" s="111">
        <f>'Cost Flow Detail'!F145</f>
        <v>0</v>
      </c>
      <c r="E136" s="111">
        <f>'Cost Flow Detail'!G145</f>
        <v>0</v>
      </c>
      <c r="F136" s="111">
        <f>'Cost Flow Detail'!H145</f>
        <v>0</v>
      </c>
      <c r="G136" s="111">
        <f>'Cost Flow Detail'!J145</f>
        <v>0</v>
      </c>
      <c r="H136" s="111">
        <f>'Cost Flow Detail'!K145</f>
        <v>0</v>
      </c>
      <c r="I136" s="111">
        <f>'Cost Flow Detail'!L145</f>
        <v>0</v>
      </c>
      <c r="J136" s="111">
        <f>'Cost Flow Detail'!N145</f>
        <v>0</v>
      </c>
      <c r="K136" s="111">
        <f>'Cost Flow Detail'!O145</f>
        <v>0</v>
      </c>
      <c r="L136" s="111">
        <f>'Cost Flow Detail'!P145</f>
        <v>0</v>
      </c>
    </row>
    <row r="137" spans="1:12" ht="12.75" customHeight="1">
      <c r="A137" s="111">
        <f>'Cost Flow'!B50</f>
        <v>0</v>
      </c>
      <c r="B137" s="111">
        <f>'Cost Flow'!C50</f>
        <v>0</v>
      </c>
      <c r="C137" s="111">
        <f>'Cost Flow'!D50</f>
        <v>0</v>
      </c>
      <c r="D137" s="111">
        <f>'Cost Flow'!F50</f>
        <v>0</v>
      </c>
      <c r="E137" s="111">
        <f>'Cost Flow'!G50</f>
        <v>0</v>
      </c>
      <c r="F137" s="111">
        <f>'Cost Flow'!H50</f>
        <v>0</v>
      </c>
      <c r="G137" s="111">
        <f>'Cost Flow'!J50</f>
        <v>0</v>
      </c>
      <c r="H137" s="111">
        <f>'Cost Flow'!K50</f>
        <v>0</v>
      </c>
      <c r="I137" s="111">
        <f>'Cost Flow'!L50</f>
        <v>0</v>
      </c>
      <c r="J137" s="111">
        <f>'Cost Flow'!N50</f>
        <v>0</v>
      </c>
      <c r="K137" s="111">
        <f>'Cost Flow'!O50</f>
        <v>0</v>
      </c>
      <c r="L137" s="111">
        <f>'Cost Flow'!P50</f>
        <v>0</v>
      </c>
    </row>
    <row r="138" spans="1:12" ht="12.75" customHeight="1">
      <c r="A138" s="111">
        <f>'Cost Flow Detail'!B148</f>
        <v>0</v>
      </c>
      <c r="B138" s="111">
        <f>'Cost Flow Detail'!C148</f>
        <v>0</v>
      </c>
      <c r="C138" s="111">
        <f>'Cost Flow Detail'!D148</f>
        <v>0</v>
      </c>
      <c r="D138" s="111">
        <f>'Cost Flow Detail'!F148</f>
        <v>0</v>
      </c>
      <c r="E138" s="111">
        <f>'Cost Flow Detail'!G148</f>
        <v>0</v>
      </c>
      <c r="F138" s="111">
        <f>'Cost Flow Detail'!H148</f>
        <v>0</v>
      </c>
      <c r="G138" s="111">
        <f>'Cost Flow Detail'!J148</f>
        <v>0</v>
      </c>
      <c r="H138" s="111">
        <f>'Cost Flow Detail'!K148</f>
        <v>0</v>
      </c>
      <c r="I138" s="111">
        <f>'Cost Flow Detail'!L148</f>
        <v>0</v>
      </c>
      <c r="J138" s="111">
        <f>'Cost Flow Detail'!N148</f>
        <v>0</v>
      </c>
      <c r="K138" s="111">
        <f>'Cost Flow Detail'!O148</f>
        <v>0</v>
      </c>
      <c r="L138" s="111">
        <f>'Cost Flow Detail'!P148</f>
        <v>0</v>
      </c>
    </row>
    <row r="139" spans="1:12" ht="12.75" customHeight="1">
      <c r="A139" s="111">
        <f>'Cost Flow Detail'!B149</f>
        <v>0</v>
      </c>
      <c r="B139" s="111">
        <f>'Cost Flow Detail'!C149</f>
        <v>0</v>
      </c>
      <c r="C139" s="111">
        <f>'Cost Flow Detail'!D149</f>
        <v>0</v>
      </c>
      <c r="D139" s="111">
        <f>'Cost Flow Detail'!F149</f>
        <v>0</v>
      </c>
      <c r="E139" s="111">
        <f>'Cost Flow Detail'!G149</f>
        <v>0</v>
      </c>
      <c r="F139" s="111">
        <f>'Cost Flow Detail'!H149</f>
        <v>0</v>
      </c>
      <c r="G139" s="111">
        <f>'Cost Flow Detail'!J149</f>
        <v>0</v>
      </c>
      <c r="H139" s="111">
        <f>'Cost Flow Detail'!K149</f>
        <v>0</v>
      </c>
      <c r="I139" s="111">
        <f>'Cost Flow Detail'!L149</f>
        <v>0</v>
      </c>
      <c r="J139" s="111">
        <f>'Cost Flow Detail'!N149</f>
        <v>0</v>
      </c>
      <c r="K139" s="111">
        <f>'Cost Flow Detail'!O149</f>
        <v>0</v>
      </c>
      <c r="L139" s="111">
        <f>'Cost Flow Detail'!P149</f>
        <v>0</v>
      </c>
    </row>
    <row r="140" spans="1:12" ht="12.75" customHeight="1">
      <c r="A140" s="111">
        <f>'Cost Flow Detail'!B150</f>
        <v>0</v>
      </c>
      <c r="B140" s="111">
        <f>'Cost Flow Detail'!C150</f>
        <v>0</v>
      </c>
      <c r="C140" s="111">
        <f>'Cost Flow Detail'!D150</f>
        <v>0</v>
      </c>
      <c r="D140" s="111">
        <f>'Cost Flow Detail'!F150</f>
        <v>0</v>
      </c>
      <c r="E140" s="111">
        <f>'Cost Flow Detail'!G150</f>
        <v>0</v>
      </c>
      <c r="F140" s="111">
        <f>'Cost Flow Detail'!H150</f>
        <v>0</v>
      </c>
      <c r="G140" s="111">
        <f>'Cost Flow Detail'!J150</f>
        <v>0</v>
      </c>
      <c r="H140" s="111">
        <f>'Cost Flow Detail'!K150</f>
        <v>0</v>
      </c>
      <c r="I140" s="111">
        <f>'Cost Flow Detail'!L150</f>
        <v>0</v>
      </c>
      <c r="J140" s="111">
        <f>'Cost Flow Detail'!N150</f>
        <v>0</v>
      </c>
      <c r="K140" s="111">
        <f>'Cost Flow Detail'!O150</f>
        <v>0</v>
      </c>
      <c r="L140" s="111">
        <f>'Cost Flow Detail'!P150</f>
        <v>0</v>
      </c>
    </row>
    <row r="141" spans="1:12" ht="12.75" customHeight="1">
      <c r="A141" s="111">
        <f>'Cost Flow Detail'!B151</f>
        <v>0</v>
      </c>
      <c r="B141" s="111">
        <f>'Cost Flow Detail'!C151</f>
        <v>0</v>
      </c>
      <c r="C141" s="111">
        <f>'Cost Flow Detail'!D151</f>
        <v>0</v>
      </c>
      <c r="D141" s="111">
        <f>'Cost Flow Detail'!F151</f>
        <v>0</v>
      </c>
      <c r="E141" s="111">
        <f>'Cost Flow Detail'!G151</f>
        <v>0</v>
      </c>
      <c r="F141" s="111">
        <f>'Cost Flow Detail'!H151</f>
        <v>0</v>
      </c>
      <c r="G141" s="111">
        <f>'Cost Flow Detail'!J151</f>
        <v>0</v>
      </c>
      <c r="H141" s="111">
        <f>'Cost Flow Detail'!K151</f>
        <v>0</v>
      </c>
      <c r="I141" s="111">
        <f>'Cost Flow Detail'!L151</f>
        <v>0</v>
      </c>
      <c r="J141" s="111">
        <f>'Cost Flow Detail'!N151</f>
        <v>0</v>
      </c>
      <c r="K141" s="111">
        <f>'Cost Flow Detail'!O151</f>
        <v>0</v>
      </c>
      <c r="L141" s="111">
        <f>'Cost Flow Detail'!P151</f>
        <v>0</v>
      </c>
    </row>
    <row r="142" spans="1:12" ht="12.75" customHeight="1">
      <c r="A142" s="111">
        <f>'Cost Flow'!B51</f>
        <v>0</v>
      </c>
      <c r="B142" s="111">
        <f>'Cost Flow'!C51</f>
        <v>0</v>
      </c>
      <c r="C142" s="111">
        <f>'Cost Flow'!D51</f>
        <v>0</v>
      </c>
      <c r="D142" s="111">
        <f>'Cost Flow'!F51</f>
        <v>0</v>
      </c>
      <c r="E142" s="111">
        <f>'Cost Flow'!G51</f>
        <v>0</v>
      </c>
      <c r="F142" s="111">
        <f>'Cost Flow'!H51</f>
        <v>0</v>
      </c>
      <c r="G142" s="111">
        <f>'Cost Flow'!J51</f>
        <v>0</v>
      </c>
      <c r="H142" s="111">
        <f>'Cost Flow'!K51</f>
        <v>0</v>
      </c>
      <c r="I142" s="111">
        <f>'Cost Flow'!L51</f>
        <v>0</v>
      </c>
      <c r="J142" s="111">
        <f>'Cost Flow'!N51</f>
        <v>0</v>
      </c>
      <c r="K142" s="111">
        <f>'Cost Flow'!O51</f>
        <v>0</v>
      </c>
      <c r="L142" s="111">
        <f>'Cost Flow'!P51</f>
        <v>0</v>
      </c>
    </row>
    <row r="143" spans="1:12" ht="12.75" customHeight="1">
      <c r="A143" s="111">
        <f>'Cost Flow Detail'!B154</f>
        <v>0</v>
      </c>
      <c r="B143" s="111">
        <f>'Cost Flow Detail'!C154</f>
        <v>0</v>
      </c>
      <c r="C143" s="111">
        <f>'Cost Flow Detail'!D154</f>
        <v>0</v>
      </c>
      <c r="D143" s="111">
        <f>'Cost Flow Detail'!F154</f>
        <v>0</v>
      </c>
      <c r="E143" s="111">
        <f>'Cost Flow Detail'!G154</f>
        <v>0</v>
      </c>
      <c r="F143" s="111">
        <f>'Cost Flow Detail'!H154</f>
        <v>0</v>
      </c>
      <c r="G143" s="111">
        <f>'Cost Flow Detail'!J154</f>
        <v>0</v>
      </c>
      <c r="H143" s="111">
        <f>'Cost Flow Detail'!K154</f>
        <v>0</v>
      </c>
      <c r="I143" s="111">
        <f>'Cost Flow Detail'!L154</f>
        <v>0</v>
      </c>
      <c r="J143" s="111">
        <f>'Cost Flow Detail'!N154</f>
        <v>0</v>
      </c>
      <c r="K143" s="111">
        <f>'Cost Flow Detail'!O154</f>
        <v>0</v>
      </c>
      <c r="L143" s="111">
        <f>'Cost Flow Detail'!P154</f>
        <v>0</v>
      </c>
    </row>
    <row r="144" spans="1:12" ht="12.75" customHeight="1">
      <c r="A144" s="111">
        <f>'Cost Flow Detail'!B155</f>
        <v>0</v>
      </c>
      <c r="B144" s="111">
        <f>'Cost Flow Detail'!C155</f>
        <v>0</v>
      </c>
      <c r="C144" s="111">
        <f>'Cost Flow Detail'!D155</f>
        <v>0</v>
      </c>
      <c r="D144" s="111">
        <f>'Cost Flow Detail'!F155</f>
        <v>0</v>
      </c>
      <c r="E144" s="111">
        <f>'Cost Flow Detail'!G155</f>
        <v>0</v>
      </c>
      <c r="F144" s="111">
        <f>'Cost Flow Detail'!H155</f>
        <v>0</v>
      </c>
      <c r="G144" s="111">
        <f>'Cost Flow Detail'!J155</f>
        <v>0</v>
      </c>
      <c r="H144" s="111">
        <f>'Cost Flow Detail'!K155</f>
        <v>0</v>
      </c>
      <c r="I144" s="111">
        <f>'Cost Flow Detail'!L155</f>
        <v>0</v>
      </c>
      <c r="J144" s="111">
        <f>'Cost Flow Detail'!N155</f>
        <v>0</v>
      </c>
      <c r="K144" s="111">
        <f>'Cost Flow Detail'!O155</f>
        <v>0</v>
      </c>
      <c r="L144" s="111">
        <f>'Cost Flow Detail'!P155</f>
        <v>0</v>
      </c>
    </row>
    <row r="145" spans="1:12" ht="12.75" customHeight="1">
      <c r="A145" s="111">
        <f>'Cost Flow Detail'!B156</f>
        <v>0</v>
      </c>
      <c r="B145" s="111">
        <f>'Cost Flow Detail'!C156</f>
        <v>0</v>
      </c>
      <c r="C145" s="111">
        <f>'Cost Flow Detail'!D156</f>
        <v>0</v>
      </c>
      <c r="D145" s="111">
        <f>'Cost Flow Detail'!F156</f>
        <v>0</v>
      </c>
      <c r="E145" s="111">
        <f>'Cost Flow Detail'!G156</f>
        <v>0</v>
      </c>
      <c r="F145" s="111">
        <f>'Cost Flow Detail'!H156</f>
        <v>0</v>
      </c>
      <c r="G145" s="111">
        <f>'Cost Flow Detail'!J156</f>
        <v>0</v>
      </c>
      <c r="H145" s="111">
        <f>'Cost Flow Detail'!K156</f>
        <v>0</v>
      </c>
      <c r="I145" s="111">
        <f>'Cost Flow Detail'!L156</f>
        <v>0</v>
      </c>
      <c r="J145" s="111">
        <f>'Cost Flow Detail'!N156</f>
        <v>0</v>
      </c>
      <c r="K145" s="111">
        <f>'Cost Flow Detail'!O156</f>
        <v>0</v>
      </c>
      <c r="L145" s="111">
        <f>'Cost Flow Detail'!P156</f>
        <v>0</v>
      </c>
    </row>
    <row r="146" spans="1:12" ht="12.75" customHeight="1">
      <c r="A146" s="111">
        <f>'Cost Flow Detail'!B157</f>
        <v>0</v>
      </c>
      <c r="B146" s="111">
        <f>'Cost Flow Detail'!C157</f>
        <v>0</v>
      </c>
      <c r="C146" s="111">
        <f>'Cost Flow Detail'!D157</f>
        <v>0</v>
      </c>
      <c r="D146" s="111">
        <f>'Cost Flow Detail'!F157</f>
        <v>0</v>
      </c>
      <c r="E146" s="111">
        <f>'Cost Flow Detail'!G157</f>
        <v>0</v>
      </c>
      <c r="F146" s="111">
        <f>'Cost Flow Detail'!H157</f>
        <v>0</v>
      </c>
      <c r="G146" s="111">
        <f>'Cost Flow Detail'!J157</f>
        <v>0</v>
      </c>
      <c r="H146" s="111">
        <f>'Cost Flow Detail'!K157</f>
        <v>0</v>
      </c>
      <c r="I146" s="111">
        <f>'Cost Flow Detail'!L157</f>
        <v>0</v>
      </c>
      <c r="J146" s="111">
        <f>'Cost Flow Detail'!N157</f>
        <v>0</v>
      </c>
      <c r="K146" s="111">
        <f>'Cost Flow Detail'!O157</f>
        <v>0</v>
      </c>
      <c r="L146" s="111">
        <f>'Cost Flow Detail'!P157</f>
        <v>0</v>
      </c>
    </row>
    <row r="147" spans="1:12" ht="12.75" customHeight="1">
      <c r="A147" s="111">
        <f>'Cost Flow'!B52</f>
        <v>0</v>
      </c>
      <c r="B147" s="111">
        <f>'Cost Flow'!C52</f>
        <v>0</v>
      </c>
      <c r="C147" s="111">
        <f>'Cost Flow'!D52</f>
        <v>0</v>
      </c>
      <c r="D147" s="111">
        <f>'Cost Flow'!F52</f>
        <v>0</v>
      </c>
      <c r="E147" s="111">
        <f>'Cost Flow'!G52</f>
        <v>0</v>
      </c>
      <c r="F147" s="111">
        <f>'Cost Flow'!H52</f>
        <v>0</v>
      </c>
      <c r="G147" s="111">
        <f>'Cost Flow'!J52</f>
        <v>0</v>
      </c>
      <c r="H147" s="111">
        <f>'Cost Flow'!K52</f>
        <v>0</v>
      </c>
      <c r="I147" s="111">
        <f>'Cost Flow'!L52</f>
        <v>0</v>
      </c>
      <c r="J147" s="111">
        <f>'Cost Flow'!N52</f>
        <v>0</v>
      </c>
      <c r="K147" s="111">
        <f>'Cost Flow'!O52</f>
        <v>0</v>
      </c>
      <c r="L147" s="111">
        <f>'Cost Flow'!P52</f>
        <v>0</v>
      </c>
    </row>
    <row r="148" spans="1:12" ht="12.75" customHeight="1">
      <c r="A148" s="111">
        <f>'Cost Flow'!B53</f>
        <v>0</v>
      </c>
      <c r="B148" s="111">
        <f>'Cost Flow'!C53</f>
        <v>0</v>
      </c>
      <c r="C148" s="111">
        <f>'Cost Flow'!D53</f>
        <v>0</v>
      </c>
      <c r="D148" s="111">
        <f>'Cost Flow'!F53</f>
        <v>0</v>
      </c>
      <c r="E148" s="111">
        <f>'Cost Flow'!G53</f>
        <v>0</v>
      </c>
      <c r="F148" s="111">
        <f>'Cost Flow'!H53</f>
        <v>0</v>
      </c>
      <c r="G148" s="111">
        <f>'Cost Flow'!J53</f>
        <v>0</v>
      </c>
      <c r="H148" s="111">
        <f>'Cost Flow'!K53</f>
        <v>0</v>
      </c>
      <c r="I148" s="111">
        <f>'Cost Flow'!L53</f>
        <v>0</v>
      </c>
      <c r="J148" s="111">
        <f>'Cost Flow'!N53</f>
        <v>0</v>
      </c>
      <c r="K148" s="111">
        <f>'Cost Flow'!O53</f>
        <v>0</v>
      </c>
      <c r="L148" s="111">
        <f>'Cost Flow'!P53</f>
        <v>0</v>
      </c>
    </row>
    <row r="149" spans="1:12" ht="12.75" customHeight="1">
      <c r="A149" s="3" t="str">
        <f>'(Intermediate Computations)'!B271</f>
        <v>Jan 2011</v>
      </c>
      <c r="B149" s="3" t="str">
        <f>'(Intermediate Computations)'!C271</f>
        <v>Feb 2011</v>
      </c>
      <c r="C149" s="3" t="str">
        <f>'(Intermediate Computations)'!D271</f>
        <v>Mar 2011</v>
      </c>
      <c r="D149" s="3" t="str">
        <f>'(Intermediate Computations)'!F271</f>
        <v>Apr 2011</v>
      </c>
      <c r="E149" s="3" t="str">
        <f>'(Intermediate Computations)'!G271</f>
        <v>May 2011</v>
      </c>
      <c r="F149" s="3" t="str">
        <f>'(Intermediate Computations)'!H271</f>
        <v>Jun 2011</v>
      </c>
      <c r="G149" s="3" t="str">
        <f>'(Intermediate Computations)'!J271</f>
        <v>Jul 2011</v>
      </c>
      <c r="H149" s="3" t="str">
        <f>'(Intermediate Computations)'!K271</f>
        <v>Aug 2011</v>
      </c>
      <c r="I149" s="3" t="str">
        <f>'(Intermediate Computations)'!L271</f>
        <v>Sep 2011</v>
      </c>
      <c r="J149" s="3" t="str">
        <f>'(Intermediate Computations)'!N271</f>
        <v>Oct 2011</v>
      </c>
      <c r="K149" s="3" t="str">
        <f>'(Intermediate Computations)'!O271</f>
        <v>Nov 2011</v>
      </c>
      <c r="L149" s="3" t="str">
        <f>'(Intermediate Computations)'!P271</f>
        <v>Dec 2011</v>
      </c>
    </row>
    <row r="150" spans="1:12" ht="12.75" customHeight="1">
      <c r="A150" s="3">
        <f>'(Intermediate Computations)'!B268</f>
        <v>40544</v>
      </c>
      <c r="B150" s="3">
        <f>'(Intermediate Computations)'!C268</f>
        <v>40575</v>
      </c>
      <c r="C150" s="3">
        <f>'(Intermediate Computations)'!D268</f>
        <v>40603</v>
      </c>
      <c r="D150" s="3">
        <f>'(Intermediate Computations)'!F268</f>
        <v>40634</v>
      </c>
      <c r="E150" s="3">
        <f>'(Intermediate Computations)'!G268</f>
        <v>40664</v>
      </c>
      <c r="F150" s="3">
        <f>'(Intermediate Computations)'!H268</f>
        <v>40695</v>
      </c>
      <c r="G150" s="3">
        <f>'(Intermediate Computations)'!J268</f>
        <v>40725</v>
      </c>
      <c r="H150" s="3">
        <f>'(Intermediate Computations)'!K268</f>
        <v>40756</v>
      </c>
      <c r="I150" s="3">
        <f>'(Intermediate Computations)'!L268</f>
        <v>40787</v>
      </c>
      <c r="J150" s="3">
        <f>'(Intermediate Computations)'!N268</f>
        <v>40817</v>
      </c>
      <c r="K150" s="3">
        <f>'(Intermediate Computations)'!O268</f>
        <v>40848</v>
      </c>
      <c r="L150" s="3">
        <f>'(Intermediate Computations)'!P268</f>
        <v>40878</v>
      </c>
    </row>
    <row r="151" spans="1:12" ht="12.75" customHeight="1">
      <c r="A151" s="110">
        <f>'Unit Cost Detail'!B86</f>
        <v>0</v>
      </c>
      <c r="B151" s="110">
        <f>'Unit Cost Detail'!C86</f>
        <v>0</v>
      </c>
      <c r="C151" s="110">
        <f>'Unit Cost Detail'!D86</f>
        <v>0</v>
      </c>
      <c r="D151" s="110">
        <f>'Unit Cost Detail'!F86</f>
        <v>0</v>
      </c>
      <c r="E151" s="110">
        <f>'Unit Cost Detail'!G86</f>
        <v>0</v>
      </c>
      <c r="F151" s="110">
        <f>'Unit Cost Detail'!H86</f>
        <v>0</v>
      </c>
      <c r="G151" s="110">
        <f>'Unit Cost Detail'!J86</f>
        <v>0</v>
      </c>
      <c r="H151" s="110">
        <f>'Unit Cost Detail'!K86</f>
        <v>0</v>
      </c>
      <c r="I151" s="110">
        <f>'Unit Cost Detail'!L86</f>
        <v>0</v>
      </c>
      <c r="J151" s="110">
        <f>'Unit Cost Detail'!N86</f>
        <v>0</v>
      </c>
      <c r="K151" s="110">
        <f>'Unit Cost Detail'!O86</f>
        <v>0</v>
      </c>
      <c r="L151" s="110">
        <f>'Unit Cost Detail'!P86</f>
        <v>0</v>
      </c>
    </row>
    <row r="152" spans="1:12" ht="12.75" customHeight="1">
      <c r="A152" s="110">
        <f>'Unit Cost Detail'!B86</f>
        <v>0</v>
      </c>
      <c r="B152" s="110">
        <f>'Unit Cost Detail'!B87</f>
        <v>0</v>
      </c>
      <c r="C152" s="110">
        <f>'Unit Cost Detail'!B88</f>
        <v>0</v>
      </c>
      <c r="D152" s="110">
        <f>'Unit Cost Detail'!B89</f>
        <v>0</v>
      </c>
      <c r="E152" s="110">
        <f>'Unit Cost Detail'!B91</f>
        <v>0</v>
      </c>
      <c r="F152" s="110">
        <f>'Unit Cost Detail'!B92</f>
        <v>0</v>
      </c>
      <c r="G152" s="110">
        <f>'Unit Cost Detail'!B93</f>
        <v>0</v>
      </c>
      <c r="H152" s="110">
        <f>'Unit Cost Detail'!B94</f>
        <v>0</v>
      </c>
      <c r="I152" s="110">
        <f>'Unit Cost Detail'!B96</f>
        <v>0</v>
      </c>
      <c r="J152" s="110">
        <f>'Unit Cost Detail'!B97</f>
        <v>0</v>
      </c>
      <c r="K152" s="110">
        <f>'Unit Cost Detail'!B98</f>
        <v>0</v>
      </c>
      <c r="L152" s="110">
        <f>'Unit Cost Detail'!B99</f>
        <v>0</v>
      </c>
    </row>
    <row r="153" spans="1:12" ht="12.75" customHeight="1">
      <c r="A153" s="110">
        <f>'Unit Cost Detail'!C86</f>
        <v>0</v>
      </c>
      <c r="B153" s="110">
        <f>'Unit Cost Detail'!C87</f>
        <v>0</v>
      </c>
      <c r="C153" s="110">
        <f>'Unit Cost Detail'!C88</f>
        <v>0</v>
      </c>
      <c r="D153" s="110">
        <f>'Unit Cost Detail'!C89</f>
        <v>0</v>
      </c>
      <c r="E153" s="110">
        <f>'Unit Cost Detail'!C91</f>
        <v>0</v>
      </c>
      <c r="F153" s="110">
        <f>'Unit Cost Detail'!C92</f>
        <v>0</v>
      </c>
      <c r="G153" s="110">
        <f>'Unit Cost Detail'!C93</f>
        <v>0</v>
      </c>
      <c r="H153" s="110">
        <f>'Unit Cost Detail'!C94</f>
        <v>0</v>
      </c>
      <c r="I153" s="110">
        <f>'Unit Cost Detail'!C96</f>
        <v>0</v>
      </c>
      <c r="J153" s="110">
        <f>'Unit Cost Detail'!C97</f>
        <v>0</v>
      </c>
      <c r="K153" s="110">
        <f>'Unit Cost Detail'!C98</f>
        <v>0</v>
      </c>
      <c r="L153" s="110">
        <f>'Unit Cost Detail'!C99</f>
        <v>0</v>
      </c>
    </row>
    <row r="154" spans="1:12" ht="12.75" customHeight="1">
      <c r="A154" s="110">
        <f>'Unit Cost Detail'!D86</f>
        <v>0</v>
      </c>
      <c r="B154" s="110">
        <f>'Unit Cost Detail'!D87</f>
        <v>0</v>
      </c>
      <c r="C154" s="110">
        <f>'Unit Cost Detail'!D88</f>
        <v>0</v>
      </c>
      <c r="D154" s="110">
        <f>'Unit Cost Detail'!D89</f>
        <v>0</v>
      </c>
      <c r="E154" s="110">
        <f>'Unit Cost Detail'!D91</f>
        <v>0</v>
      </c>
      <c r="F154" s="110">
        <f>'Unit Cost Detail'!D92</f>
        <v>0</v>
      </c>
      <c r="G154" s="110">
        <f>'Unit Cost Detail'!D93</f>
        <v>0</v>
      </c>
      <c r="H154" s="110">
        <f>'Unit Cost Detail'!D94</f>
        <v>0</v>
      </c>
      <c r="I154" s="110">
        <f>'Unit Cost Detail'!D96</f>
        <v>0</v>
      </c>
      <c r="J154" s="110">
        <f>'Unit Cost Detail'!D97</f>
        <v>0</v>
      </c>
      <c r="K154" s="110">
        <f>'Unit Cost Detail'!D98</f>
        <v>0</v>
      </c>
      <c r="L154" s="110">
        <f>'Unit Cost Detail'!D99</f>
        <v>0</v>
      </c>
    </row>
    <row r="155" spans="1:12" ht="12.75" customHeight="1">
      <c r="A155" s="110">
        <f>'Unit Cost Detail'!F86</f>
        <v>0</v>
      </c>
      <c r="B155" s="110">
        <f>'Unit Cost Detail'!F87</f>
        <v>0</v>
      </c>
      <c r="C155" s="110">
        <f>'Unit Cost Detail'!F88</f>
        <v>0</v>
      </c>
      <c r="D155" s="110">
        <f>'Unit Cost Detail'!F89</f>
        <v>0</v>
      </c>
      <c r="E155" s="110">
        <f>'Unit Cost Detail'!F91</f>
        <v>0</v>
      </c>
      <c r="F155" s="110">
        <f>'Unit Cost Detail'!F92</f>
        <v>0</v>
      </c>
      <c r="G155" s="110">
        <f>'Unit Cost Detail'!F93</f>
        <v>0</v>
      </c>
      <c r="H155" s="110">
        <f>'Unit Cost Detail'!F94</f>
        <v>0</v>
      </c>
      <c r="I155" s="110">
        <f>'Unit Cost Detail'!F96</f>
        <v>0</v>
      </c>
      <c r="J155" s="110">
        <f>'Unit Cost Detail'!F97</f>
        <v>0</v>
      </c>
      <c r="K155" s="110">
        <f>'Unit Cost Detail'!F98</f>
        <v>0</v>
      </c>
      <c r="L155" s="110">
        <f>'Unit Cost Detail'!F99</f>
        <v>0</v>
      </c>
    </row>
    <row r="156" spans="1:12" ht="12.75" customHeight="1">
      <c r="A156" s="110">
        <f>'Unit Cost Detail'!G86</f>
        <v>0</v>
      </c>
      <c r="B156" s="110">
        <f>'Unit Cost Detail'!G87</f>
        <v>0</v>
      </c>
      <c r="C156" s="110">
        <f>'Unit Cost Detail'!G88</f>
        <v>0</v>
      </c>
      <c r="D156" s="110">
        <f>'Unit Cost Detail'!G89</f>
        <v>0</v>
      </c>
      <c r="E156" s="110">
        <f>'Unit Cost Detail'!G91</f>
        <v>0</v>
      </c>
      <c r="F156" s="110">
        <f>'Unit Cost Detail'!G92</f>
        <v>0</v>
      </c>
      <c r="G156" s="110">
        <f>'Unit Cost Detail'!G93</f>
        <v>0</v>
      </c>
      <c r="H156" s="110">
        <f>'Unit Cost Detail'!G94</f>
        <v>0</v>
      </c>
      <c r="I156" s="110">
        <f>'Unit Cost Detail'!G96</f>
        <v>0</v>
      </c>
      <c r="J156" s="110">
        <f>'Unit Cost Detail'!G97</f>
        <v>0</v>
      </c>
      <c r="K156" s="110">
        <f>'Unit Cost Detail'!G98</f>
        <v>0</v>
      </c>
      <c r="L156" s="110">
        <f>'Unit Cost Detail'!G99</f>
        <v>0</v>
      </c>
    </row>
    <row r="157" spans="1:12" ht="12.75" customHeight="1">
      <c r="A157" s="110">
        <f>'Unit Cost Detail'!H86</f>
        <v>0</v>
      </c>
      <c r="B157" s="110">
        <f>'Unit Cost Detail'!H87</f>
        <v>0</v>
      </c>
      <c r="C157" s="110">
        <f>'Unit Cost Detail'!H88</f>
        <v>0</v>
      </c>
      <c r="D157" s="110">
        <f>'Unit Cost Detail'!H89</f>
        <v>0</v>
      </c>
      <c r="E157" s="110">
        <f>'Unit Cost Detail'!H91</f>
        <v>0</v>
      </c>
      <c r="F157" s="110">
        <f>'Unit Cost Detail'!H92</f>
        <v>0</v>
      </c>
      <c r="G157" s="110">
        <f>'Unit Cost Detail'!H93</f>
        <v>0</v>
      </c>
      <c r="H157" s="110">
        <f>'Unit Cost Detail'!H94</f>
        <v>0</v>
      </c>
      <c r="I157" s="110">
        <f>'Unit Cost Detail'!H96</f>
        <v>0</v>
      </c>
      <c r="J157" s="110">
        <f>'Unit Cost Detail'!H97</f>
        <v>0</v>
      </c>
      <c r="K157" s="110">
        <f>'Unit Cost Detail'!H98</f>
        <v>0</v>
      </c>
      <c r="L157" s="110">
        <f>'Unit Cost Detail'!H99</f>
        <v>0</v>
      </c>
    </row>
    <row r="158" spans="1:12" ht="12.75" customHeight="1">
      <c r="A158" s="110">
        <f>'Unit Cost Detail'!J86</f>
        <v>0</v>
      </c>
      <c r="B158" s="110">
        <f>'Unit Cost Detail'!J87</f>
        <v>0</v>
      </c>
      <c r="C158" s="110">
        <f>'Unit Cost Detail'!J88</f>
        <v>0</v>
      </c>
      <c r="D158" s="110">
        <f>'Unit Cost Detail'!J89</f>
        <v>0</v>
      </c>
      <c r="E158" s="110">
        <f>'Unit Cost Detail'!J91</f>
        <v>0</v>
      </c>
      <c r="F158" s="110">
        <f>'Unit Cost Detail'!J92</f>
        <v>0</v>
      </c>
      <c r="G158" s="110">
        <f>'Unit Cost Detail'!J93</f>
        <v>0</v>
      </c>
      <c r="H158" s="110">
        <f>'Unit Cost Detail'!J94</f>
        <v>0</v>
      </c>
      <c r="I158" s="110">
        <f>'Unit Cost Detail'!J96</f>
        <v>0</v>
      </c>
      <c r="J158" s="110">
        <f>'Unit Cost Detail'!J97</f>
        <v>0</v>
      </c>
      <c r="K158" s="110">
        <f>'Unit Cost Detail'!J98</f>
        <v>0</v>
      </c>
      <c r="L158" s="110">
        <f>'Unit Cost Detail'!J99</f>
        <v>0</v>
      </c>
    </row>
    <row r="159" spans="1:12" ht="12.75" customHeight="1">
      <c r="A159" s="110">
        <f>'Unit Cost Detail'!K86</f>
        <v>0</v>
      </c>
      <c r="B159" s="110">
        <f>'Unit Cost Detail'!K87</f>
        <v>0</v>
      </c>
      <c r="C159" s="110">
        <f>'Unit Cost Detail'!K88</f>
        <v>0</v>
      </c>
      <c r="D159" s="110">
        <f>'Unit Cost Detail'!K89</f>
        <v>0</v>
      </c>
      <c r="E159" s="110">
        <f>'Unit Cost Detail'!K91</f>
        <v>0</v>
      </c>
      <c r="F159" s="110">
        <f>'Unit Cost Detail'!K92</f>
        <v>0</v>
      </c>
      <c r="G159" s="110">
        <f>'Unit Cost Detail'!K93</f>
        <v>0</v>
      </c>
      <c r="H159" s="110">
        <f>'Unit Cost Detail'!K94</f>
        <v>0</v>
      </c>
      <c r="I159" s="110">
        <f>'Unit Cost Detail'!K96</f>
        <v>0</v>
      </c>
      <c r="J159" s="110">
        <f>'Unit Cost Detail'!K97</f>
        <v>0</v>
      </c>
      <c r="K159" s="110">
        <f>'Unit Cost Detail'!K98</f>
        <v>0</v>
      </c>
      <c r="L159" s="110">
        <f>'Unit Cost Detail'!K99</f>
        <v>0</v>
      </c>
    </row>
    <row r="160" spans="1:12" ht="12.75" customHeight="1">
      <c r="A160" s="110">
        <f>'Unit Cost Detail'!L86</f>
        <v>0</v>
      </c>
      <c r="B160" s="110">
        <f>'Unit Cost Detail'!L87</f>
        <v>0</v>
      </c>
      <c r="C160" s="110">
        <f>'Unit Cost Detail'!L88</f>
        <v>0</v>
      </c>
      <c r="D160" s="110">
        <f>'Unit Cost Detail'!L89</f>
        <v>0</v>
      </c>
      <c r="E160" s="110">
        <f>'Unit Cost Detail'!L91</f>
        <v>0</v>
      </c>
      <c r="F160" s="110">
        <f>'Unit Cost Detail'!L92</f>
        <v>0</v>
      </c>
      <c r="G160" s="110">
        <f>'Unit Cost Detail'!L93</f>
        <v>0</v>
      </c>
      <c r="H160" s="110">
        <f>'Unit Cost Detail'!L94</f>
        <v>0</v>
      </c>
      <c r="I160" s="110">
        <f>'Unit Cost Detail'!L96</f>
        <v>0</v>
      </c>
      <c r="J160" s="110">
        <f>'Unit Cost Detail'!L97</f>
        <v>0</v>
      </c>
      <c r="K160" s="110">
        <f>'Unit Cost Detail'!L98</f>
        <v>0</v>
      </c>
      <c r="L160" s="110">
        <f>'Unit Cost Detail'!L99</f>
        <v>0</v>
      </c>
    </row>
    <row r="161" spans="1:12" ht="12.75" customHeight="1">
      <c r="A161" s="110">
        <f>'Unit Cost Detail'!N86</f>
        <v>0</v>
      </c>
      <c r="B161" s="110">
        <f>'Unit Cost Detail'!N87</f>
        <v>0</v>
      </c>
      <c r="C161" s="110">
        <f>'Unit Cost Detail'!N88</f>
        <v>0</v>
      </c>
      <c r="D161" s="110">
        <f>'Unit Cost Detail'!N89</f>
        <v>0</v>
      </c>
      <c r="E161" s="110">
        <f>'Unit Cost Detail'!N91</f>
        <v>0</v>
      </c>
      <c r="F161" s="110">
        <f>'Unit Cost Detail'!N92</f>
        <v>0</v>
      </c>
      <c r="G161" s="110">
        <f>'Unit Cost Detail'!N93</f>
        <v>0</v>
      </c>
      <c r="H161" s="110">
        <f>'Unit Cost Detail'!N94</f>
        <v>0</v>
      </c>
      <c r="I161" s="110">
        <f>'Unit Cost Detail'!N96</f>
        <v>0</v>
      </c>
      <c r="J161" s="110">
        <f>'Unit Cost Detail'!N97</f>
        <v>0</v>
      </c>
      <c r="K161" s="110">
        <f>'Unit Cost Detail'!N98</f>
        <v>0</v>
      </c>
      <c r="L161" s="110">
        <f>'Unit Cost Detail'!N99</f>
        <v>0</v>
      </c>
    </row>
    <row r="162" spans="1:12" ht="12.75" customHeight="1">
      <c r="A162" s="110">
        <f>'Unit Cost Detail'!O86</f>
        <v>0</v>
      </c>
      <c r="B162" s="110">
        <f>'Unit Cost Detail'!O87</f>
        <v>0</v>
      </c>
      <c r="C162" s="110">
        <f>'Unit Cost Detail'!O88</f>
        <v>0</v>
      </c>
      <c r="D162" s="110">
        <f>'Unit Cost Detail'!O89</f>
        <v>0</v>
      </c>
      <c r="E162" s="110">
        <f>'Unit Cost Detail'!O91</f>
        <v>0</v>
      </c>
      <c r="F162" s="110">
        <f>'Unit Cost Detail'!O92</f>
        <v>0</v>
      </c>
      <c r="G162" s="110">
        <f>'Unit Cost Detail'!O93</f>
        <v>0</v>
      </c>
      <c r="H162" s="110">
        <f>'Unit Cost Detail'!O94</f>
        <v>0</v>
      </c>
      <c r="I162" s="110">
        <f>'Unit Cost Detail'!O96</f>
        <v>0</v>
      </c>
      <c r="J162" s="110">
        <f>'Unit Cost Detail'!O97</f>
        <v>0</v>
      </c>
      <c r="K162" s="110">
        <f>'Unit Cost Detail'!O98</f>
        <v>0</v>
      </c>
      <c r="L162" s="110">
        <f>'Unit Cost Detail'!O99</f>
        <v>0</v>
      </c>
    </row>
    <row r="163" spans="1:12" ht="12.75" customHeight="1">
      <c r="A163" s="110">
        <f>'Unit Cost Detail'!P86</f>
        <v>0</v>
      </c>
      <c r="B163" s="110">
        <f>'Unit Cost Detail'!P87</f>
        <v>0</v>
      </c>
      <c r="C163" s="110">
        <f>'Unit Cost Detail'!P88</f>
        <v>0</v>
      </c>
      <c r="D163" s="110">
        <f>'Unit Cost Detail'!P89</f>
        <v>0</v>
      </c>
      <c r="E163" s="110">
        <f>'Unit Cost Detail'!P91</f>
        <v>0</v>
      </c>
      <c r="F163" s="110">
        <f>'Unit Cost Detail'!P92</f>
        <v>0</v>
      </c>
      <c r="G163" s="110">
        <f>'Unit Cost Detail'!P93</f>
        <v>0</v>
      </c>
      <c r="H163" s="110">
        <f>'Unit Cost Detail'!P94</f>
        <v>0</v>
      </c>
      <c r="I163" s="110">
        <f>'Unit Cost Detail'!P96</f>
        <v>0</v>
      </c>
      <c r="J163" s="110">
        <f>'Unit Cost Detail'!P97</f>
        <v>0</v>
      </c>
      <c r="K163" s="110">
        <f>'Unit Cost Detail'!P98</f>
        <v>0</v>
      </c>
      <c r="L163" s="110">
        <f>'Unit Cost Detail'!P99</f>
        <v>0</v>
      </c>
    </row>
    <row r="164" spans="1:12" ht="12.75" customHeight="1">
      <c r="A164" s="110">
        <f>'Unit Cost Detail'!B87</f>
        <v>0</v>
      </c>
      <c r="B164" s="110">
        <f>'Unit Cost Detail'!C87</f>
        <v>0</v>
      </c>
      <c r="C164" s="110">
        <f>'Unit Cost Detail'!D87</f>
        <v>0</v>
      </c>
      <c r="D164" s="110">
        <f>'Unit Cost Detail'!F87</f>
        <v>0</v>
      </c>
      <c r="E164" s="110">
        <f>'Unit Cost Detail'!G87</f>
        <v>0</v>
      </c>
      <c r="F164" s="110">
        <f>'Unit Cost Detail'!H87</f>
        <v>0</v>
      </c>
      <c r="G164" s="110">
        <f>'Unit Cost Detail'!J87</f>
        <v>0</v>
      </c>
      <c r="H164" s="110">
        <f>'Unit Cost Detail'!K87</f>
        <v>0</v>
      </c>
      <c r="I164" s="110">
        <f>'Unit Cost Detail'!L87</f>
        <v>0</v>
      </c>
      <c r="J164" s="110">
        <f>'Unit Cost Detail'!N87</f>
        <v>0</v>
      </c>
      <c r="K164" s="110">
        <f>'Unit Cost Detail'!O87</f>
        <v>0</v>
      </c>
      <c r="L164" s="110">
        <f>'Unit Cost Detail'!P87</f>
        <v>0</v>
      </c>
    </row>
    <row r="165" spans="1:12" ht="12.75" customHeight="1">
      <c r="A165" s="110">
        <f>'Unit Cost Detail'!B88</f>
        <v>0</v>
      </c>
      <c r="B165" s="110">
        <f>'Unit Cost Detail'!C88</f>
        <v>0</v>
      </c>
      <c r="C165" s="110">
        <f>'Unit Cost Detail'!D88</f>
        <v>0</v>
      </c>
      <c r="D165" s="110">
        <f>'Unit Cost Detail'!F88</f>
        <v>0</v>
      </c>
      <c r="E165" s="110">
        <f>'Unit Cost Detail'!G88</f>
        <v>0</v>
      </c>
      <c r="F165" s="110">
        <f>'Unit Cost Detail'!H88</f>
        <v>0</v>
      </c>
      <c r="G165" s="110">
        <f>'Unit Cost Detail'!J88</f>
        <v>0</v>
      </c>
      <c r="H165" s="110">
        <f>'Unit Cost Detail'!K88</f>
        <v>0</v>
      </c>
      <c r="I165" s="110">
        <f>'Unit Cost Detail'!L88</f>
        <v>0</v>
      </c>
      <c r="J165" s="110">
        <f>'Unit Cost Detail'!N88</f>
        <v>0</v>
      </c>
      <c r="K165" s="110">
        <f>'Unit Cost Detail'!O88</f>
        <v>0</v>
      </c>
      <c r="L165" s="110">
        <f>'Unit Cost Detail'!P88</f>
        <v>0</v>
      </c>
    </row>
    <row r="166" spans="1:12" ht="12.75" customHeight="1">
      <c r="A166" s="110">
        <f>'Unit Cost Detail'!B89</f>
        <v>0</v>
      </c>
      <c r="B166" s="110">
        <f>'Unit Cost Detail'!C89</f>
        <v>0</v>
      </c>
      <c r="C166" s="110">
        <f>'Unit Cost Detail'!D89</f>
        <v>0</v>
      </c>
      <c r="D166" s="110">
        <f>'Unit Cost Detail'!F89</f>
        <v>0</v>
      </c>
      <c r="E166" s="110">
        <f>'Unit Cost Detail'!G89</f>
        <v>0</v>
      </c>
      <c r="F166" s="110">
        <f>'Unit Cost Detail'!H89</f>
        <v>0</v>
      </c>
      <c r="G166" s="110">
        <f>'Unit Cost Detail'!J89</f>
        <v>0</v>
      </c>
      <c r="H166" s="110">
        <f>'Unit Cost Detail'!K89</f>
        <v>0</v>
      </c>
      <c r="I166" s="110">
        <f>'Unit Cost Detail'!L89</f>
        <v>0</v>
      </c>
      <c r="J166" s="110">
        <f>'Unit Cost Detail'!N89</f>
        <v>0</v>
      </c>
      <c r="K166" s="110">
        <f>'Unit Cost Detail'!O89</f>
        <v>0</v>
      </c>
      <c r="L166" s="110">
        <f>'Unit Cost Detail'!P89</f>
        <v>0</v>
      </c>
    </row>
    <row r="167" spans="1:12" ht="12.75" customHeight="1">
      <c r="A167" s="110">
        <f>'Unit Cost'!B39</f>
        <v>0</v>
      </c>
      <c r="B167" s="110">
        <f>'Unit Cost'!C39</f>
        <v>0</v>
      </c>
      <c r="C167" s="110">
        <f>'Unit Cost'!D39</f>
        <v>0</v>
      </c>
      <c r="D167" s="110">
        <f>'Unit Cost'!F39</f>
        <v>0</v>
      </c>
      <c r="E167" s="110">
        <f>'Unit Cost'!G39</f>
        <v>0</v>
      </c>
      <c r="F167" s="110">
        <f>'Unit Cost'!H39</f>
        <v>0</v>
      </c>
      <c r="G167" s="110">
        <f>'Unit Cost'!J39</f>
        <v>0</v>
      </c>
      <c r="H167" s="110">
        <f>'Unit Cost'!K39</f>
        <v>0</v>
      </c>
      <c r="I167" s="110">
        <f>'Unit Cost'!L39</f>
        <v>0</v>
      </c>
      <c r="J167" s="110">
        <f>'Unit Cost'!N39</f>
        <v>0</v>
      </c>
      <c r="K167" s="110">
        <f>'Unit Cost'!O39</f>
        <v>0</v>
      </c>
      <c r="L167" s="110">
        <f>'Unit Cost'!P39</f>
        <v>0</v>
      </c>
    </row>
    <row r="168" spans="1:12" ht="12.75" customHeight="1">
      <c r="A168" s="110">
        <f>'Unit Cost Detail'!B91</f>
        <v>0</v>
      </c>
      <c r="B168" s="110">
        <f>'Unit Cost Detail'!C91</f>
        <v>0</v>
      </c>
      <c r="C168" s="110">
        <f>'Unit Cost Detail'!D91</f>
        <v>0</v>
      </c>
      <c r="D168" s="110">
        <f>'Unit Cost Detail'!F91</f>
        <v>0</v>
      </c>
      <c r="E168" s="110">
        <f>'Unit Cost Detail'!G91</f>
        <v>0</v>
      </c>
      <c r="F168" s="110">
        <f>'Unit Cost Detail'!H91</f>
        <v>0</v>
      </c>
      <c r="G168" s="110">
        <f>'Unit Cost Detail'!J91</f>
        <v>0</v>
      </c>
      <c r="H168" s="110">
        <f>'Unit Cost Detail'!K91</f>
        <v>0</v>
      </c>
      <c r="I168" s="110">
        <f>'Unit Cost Detail'!L91</f>
        <v>0</v>
      </c>
      <c r="J168" s="110">
        <f>'Unit Cost Detail'!N91</f>
        <v>0</v>
      </c>
      <c r="K168" s="110">
        <f>'Unit Cost Detail'!O91</f>
        <v>0</v>
      </c>
      <c r="L168" s="110">
        <f>'Unit Cost Detail'!P91</f>
        <v>0</v>
      </c>
    </row>
    <row r="169" spans="1:12" ht="12.75" customHeight="1">
      <c r="A169" s="110">
        <f>'Unit Cost Detail'!B92</f>
        <v>0</v>
      </c>
      <c r="B169" s="110">
        <f>'Unit Cost Detail'!C92</f>
        <v>0</v>
      </c>
      <c r="C169" s="110">
        <f>'Unit Cost Detail'!D92</f>
        <v>0</v>
      </c>
      <c r="D169" s="110">
        <f>'Unit Cost Detail'!F92</f>
        <v>0</v>
      </c>
      <c r="E169" s="110">
        <f>'Unit Cost Detail'!G92</f>
        <v>0</v>
      </c>
      <c r="F169" s="110">
        <f>'Unit Cost Detail'!H92</f>
        <v>0</v>
      </c>
      <c r="G169" s="110">
        <f>'Unit Cost Detail'!J92</f>
        <v>0</v>
      </c>
      <c r="H169" s="110">
        <f>'Unit Cost Detail'!K92</f>
        <v>0</v>
      </c>
      <c r="I169" s="110">
        <f>'Unit Cost Detail'!L92</f>
        <v>0</v>
      </c>
      <c r="J169" s="110">
        <f>'Unit Cost Detail'!N92</f>
        <v>0</v>
      </c>
      <c r="K169" s="110">
        <f>'Unit Cost Detail'!O92</f>
        <v>0</v>
      </c>
      <c r="L169" s="110">
        <f>'Unit Cost Detail'!P92</f>
        <v>0</v>
      </c>
    </row>
    <row r="170" spans="1:12" ht="12.75" customHeight="1">
      <c r="A170" s="110">
        <f>'Unit Cost Detail'!B93</f>
        <v>0</v>
      </c>
      <c r="B170" s="110">
        <f>'Unit Cost Detail'!C93</f>
        <v>0</v>
      </c>
      <c r="C170" s="110">
        <f>'Unit Cost Detail'!D93</f>
        <v>0</v>
      </c>
      <c r="D170" s="110">
        <f>'Unit Cost Detail'!F93</f>
        <v>0</v>
      </c>
      <c r="E170" s="110">
        <f>'Unit Cost Detail'!G93</f>
        <v>0</v>
      </c>
      <c r="F170" s="110">
        <f>'Unit Cost Detail'!H93</f>
        <v>0</v>
      </c>
      <c r="G170" s="110">
        <f>'Unit Cost Detail'!J93</f>
        <v>0</v>
      </c>
      <c r="H170" s="110">
        <f>'Unit Cost Detail'!K93</f>
        <v>0</v>
      </c>
      <c r="I170" s="110">
        <f>'Unit Cost Detail'!L93</f>
        <v>0</v>
      </c>
      <c r="J170" s="110">
        <f>'Unit Cost Detail'!N93</f>
        <v>0</v>
      </c>
      <c r="K170" s="110">
        <f>'Unit Cost Detail'!O93</f>
        <v>0</v>
      </c>
      <c r="L170" s="110">
        <f>'Unit Cost Detail'!P93</f>
        <v>0</v>
      </c>
    </row>
    <row r="171" spans="1:12" ht="12.75" customHeight="1">
      <c r="A171" s="110">
        <f>'Unit Cost Detail'!B94</f>
        <v>0</v>
      </c>
      <c r="B171" s="110">
        <f>'Unit Cost Detail'!C94</f>
        <v>0</v>
      </c>
      <c r="C171" s="110">
        <f>'Unit Cost Detail'!D94</f>
        <v>0</v>
      </c>
      <c r="D171" s="110">
        <f>'Unit Cost Detail'!F94</f>
        <v>0</v>
      </c>
      <c r="E171" s="110">
        <f>'Unit Cost Detail'!G94</f>
        <v>0</v>
      </c>
      <c r="F171" s="110">
        <f>'Unit Cost Detail'!H94</f>
        <v>0</v>
      </c>
      <c r="G171" s="110">
        <f>'Unit Cost Detail'!J94</f>
        <v>0</v>
      </c>
      <c r="H171" s="110">
        <f>'Unit Cost Detail'!K94</f>
        <v>0</v>
      </c>
      <c r="I171" s="110">
        <f>'Unit Cost Detail'!L94</f>
        <v>0</v>
      </c>
      <c r="J171" s="110">
        <f>'Unit Cost Detail'!N94</f>
        <v>0</v>
      </c>
      <c r="K171" s="110">
        <f>'Unit Cost Detail'!O94</f>
        <v>0</v>
      </c>
      <c r="L171" s="110">
        <f>'Unit Cost Detail'!P94</f>
        <v>0</v>
      </c>
    </row>
    <row r="172" spans="1:12" ht="12.75" customHeight="1">
      <c r="A172" s="110">
        <f>'Unit Cost'!B40</f>
        <v>0</v>
      </c>
      <c r="B172" s="110">
        <f>'Unit Cost'!C40</f>
        <v>0</v>
      </c>
      <c r="C172" s="110">
        <f>'Unit Cost'!D40</f>
        <v>0</v>
      </c>
      <c r="D172" s="110">
        <f>'Unit Cost'!F40</f>
        <v>0</v>
      </c>
      <c r="E172" s="110">
        <f>'Unit Cost'!G40</f>
        <v>0</v>
      </c>
      <c r="F172" s="110">
        <f>'Unit Cost'!H40</f>
        <v>0</v>
      </c>
      <c r="G172" s="110">
        <f>'Unit Cost'!J40</f>
        <v>0</v>
      </c>
      <c r="H172" s="110">
        <f>'Unit Cost'!K40</f>
        <v>0</v>
      </c>
      <c r="I172" s="110">
        <f>'Unit Cost'!L40</f>
        <v>0</v>
      </c>
      <c r="J172" s="110">
        <f>'Unit Cost'!N40</f>
        <v>0</v>
      </c>
      <c r="K172" s="110">
        <f>'Unit Cost'!O40</f>
        <v>0</v>
      </c>
      <c r="L172" s="110">
        <f>'Unit Cost'!P40</f>
        <v>0</v>
      </c>
    </row>
    <row r="173" spans="1:12" ht="12.75" customHeight="1">
      <c r="A173" s="110">
        <f>'Unit Cost Detail'!B96</f>
        <v>0</v>
      </c>
      <c r="B173" s="110">
        <f>'Unit Cost Detail'!C96</f>
        <v>0</v>
      </c>
      <c r="C173" s="110">
        <f>'Unit Cost Detail'!D96</f>
        <v>0</v>
      </c>
      <c r="D173" s="110">
        <f>'Unit Cost Detail'!F96</f>
        <v>0</v>
      </c>
      <c r="E173" s="110">
        <f>'Unit Cost Detail'!G96</f>
        <v>0</v>
      </c>
      <c r="F173" s="110">
        <f>'Unit Cost Detail'!H96</f>
        <v>0</v>
      </c>
      <c r="G173" s="110">
        <f>'Unit Cost Detail'!J96</f>
        <v>0</v>
      </c>
      <c r="H173" s="110">
        <f>'Unit Cost Detail'!K96</f>
        <v>0</v>
      </c>
      <c r="I173" s="110">
        <f>'Unit Cost Detail'!L96</f>
        <v>0</v>
      </c>
      <c r="J173" s="110">
        <f>'Unit Cost Detail'!N96</f>
        <v>0</v>
      </c>
      <c r="K173" s="110">
        <f>'Unit Cost Detail'!O96</f>
        <v>0</v>
      </c>
      <c r="L173" s="110">
        <f>'Unit Cost Detail'!P96</f>
        <v>0</v>
      </c>
    </row>
    <row r="174" spans="1:12" ht="12.75" customHeight="1">
      <c r="A174" s="110">
        <f>'Unit Cost Detail'!B97</f>
        <v>0</v>
      </c>
      <c r="B174" s="110">
        <f>'Unit Cost Detail'!C97</f>
        <v>0</v>
      </c>
      <c r="C174" s="110">
        <f>'Unit Cost Detail'!D97</f>
        <v>0</v>
      </c>
      <c r="D174" s="110">
        <f>'Unit Cost Detail'!F97</f>
        <v>0</v>
      </c>
      <c r="E174" s="110">
        <f>'Unit Cost Detail'!G97</f>
        <v>0</v>
      </c>
      <c r="F174" s="110">
        <f>'Unit Cost Detail'!H97</f>
        <v>0</v>
      </c>
      <c r="G174" s="110">
        <f>'Unit Cost Detail'!J97</f>
        <v>0</v>
      </c>
      <c r="H174" s="110">
        <f>'Unit Cost Detail'!K97</f>
        <v>0</v>
      </c>
      <c r="I174" s="110">
        <f>'Unit Cost Detail'!L97</f>
        <v>0</v>
      </c>
      <c r="J174" s="110">
        <f>'Unit Cost Detail'!N97</f>
        <v>0</v>
      </c>
      <c r="K174" s="110">
        <f>'Unit Cost Detail'!O97</f>
        <v>0</v>
      </c>
      <c r="L174" s="110">
        <f>'Unit Cost Detail'!P97</f>
        <v>0</v>
      </c>
    </row>
    <row r="175" spans="1:12" ht="12.75" customHeight="1">
      <c r="A175" s="110">
        <f>'Unit Cost Detail'!B98</f>
        <v>0</v>
      </c>
      <c r="B175" s="110">
        <f>'Unit Cost Detail'!C98</f>
        <v>0</v>
      </c>
      <c r="C175" s="110">
        <f>'Unit Cost Detail'!D98</f>
        <v>0</v>
      </c>
      <c r="D175" s="110">
        <f>'Unit Cost Detail'!F98</f>
        <v>0</v>
      </c>
      <c r="E175" s="110">
        <f>'Unit Cost Detail'!G98</f>
        <v>0</v>
      </c>
      <c r="F175" s="110">
        <f>'Unit Cost Detail'!H98</f>
        <v>0</v>
      </c>
      <c r="G175" s="110">
        <f>'Unit Cost Detail'!J98</f>
        <v>0</v>
      </c>
      <c r="H175" s="110">
        <f>'Unit Cost Detail'!K98</f>
        <v>0</v>
      </c>
      <c r="I175" s="110">
        <f>'Unit Cost Detail'!L98</f>
        <v>0</v>
      </c>
      <c r="J175" s="110">
        <f>'Unit Cost Detail'!N98</f>
        <v>0</v>
      </c>
      <c r="K175" s="110">
        <f>'Unit Cost Detail'!O98</f>
        <v>0</v>
      </c>
      <c r="L175" s="110">
        <f>'Unit Cost Detail'!P98</f>
        <v>0</v>
      </c>
    </row>
    <row r="176" spans="1:12" ht="12.75" customHeight="1">
      <c r="A176" s="110">
        <f>'Unit Cost Detail'!B99</f>
        <v>0</v>
      </c>
      <c r="B176" s="110">
        <f>'Unit Cost Detail'!C99</f>
        <v>0</v>
      </c>
      <c r="C176" s="110">
        <f>'Unit Cost Detail'!D99</f>
        <v>0</v>
      </c>
      <c r="D176" s="110">
        <f>'Unit Cost Detail'!F99</f>
        <v>0</v>
      </c>
      <c r="E176" s="110">
        <f>'Unit Cost Detail'!G99</f>
        <v>0</v>
      </c>
      <c r="F176" s="110">
        <f>'Unit Cost Detail'!H99</f>
        <v>0</v>
      </c>
      <c r="G176" s="110">
        <f>'Unit Cost Detail'!J99</f>
        <v>0</v>
      </c>
      <c r="H176" s="110">
        <f>'Unit Cost Detail'!K99</f>
        <v>0</v>
      </c>
      <c r="I176" s="110">
        <f>'Unit Cost Detail'!L99</f>
        <v>0</v>
      </c>
      <c r="J176" s="110">
        <f>'Unit Cost Detail'!N99</f>
        <v>0</v>
      </c>
      <c r="K176" s="110">
        <f>'Unit Cost Detail'!O99</f>
        <v>0</v>
      </c>
      <c r="L176" s="110">
        <f>'Unit Cost Detail'!P99</f>
        <v>0</v>
      </c>
    </row>
    <row r="177" spans="1:12" ht="12.75" customHeight="1">
      <c r="A177" s="110">
        <f>'Unit Cost'!B41</f>
        <v>0</v>
      </c>
      <c r="B177" s="110">
        <f>'Unit Cost'!C41</f>
        <v>0</v>
      </c>
      <c r="C177" s="110">
        <f>'Unit Cost'!D41</f>
        <v>0</v>
      </c>
      <c r="D177" s="110">
        <f>'Unit Cost'!F41</f>
        <v>0</v>
      </c>
      <c r="E177" s="110">
        <f>'Unit Cost'!G41</f>
        <v>0</v>
      </c>
      <c r="F177" s="110">
        <f>'Unit Cost'!H41</f>
        <v>0</v>
      </c>
      <c r="G177" s="110">
        <f>'Unit Cost'!J41</f>
        <v>0</v>
      </c>
      <c r="H177" s="110">
        <f>'Unit Cost'!K41</f>
        <v>0</v>
      </c>
      <c r="I177" s="110">
        <f>'Unit Cost'!L41</f>
        <v>0</v>
      </c>
      <c r="J177" s="110">
        <f>'Unit Cost'!N41</f>
        <v>0</v>
      </c>
      <c r="K177" s="110">
        <f>'Unit Cost'!O41</f>
        <v>0</v>
      </c>
      <c r="L177" s="110">
        <f>'Unit Cost'!P41</f>
        <v>0</v>
      </c>
    </row>
    <row r="178" spans="1:12" ht="12.75" customHeight="1">
      <c r="A178" s="3" t="str">
        <f>'(Intermediate Computations)'!B277</f>
        <v>Jan 2011</v>
      </c>
      <c r="B178" s="3" t="str">
        <f>'(Intermediate Computations)'!C277</f>
        <v>Feb 2011</v>
      </c>
      <c r="C178" s="3" t="str">
        <f>'(Intermediate Computations)'!D277</f>
        <v>Mar 2011</v>
      </c>
      <c r="D178" s="3" t="str">
        <f>'(Intermediate Computations)'!F277</f>
        <v>Apr 2011</v>
      </c>
      <c r="E178" s="3" t="str">
        <f>'(Intermediate Computations)'!G277</f>
        <v>May 2011</v>
      </c>
      <c r="F178" s="3" t="str">
        <f>'(Intermediate Computations)'!H277</f>
        <v>Jun 2011</v>
      </c>
      <c r="G178" s="3" t="str">
        <f>'(Intermediate Computations)'!J277</f>
        <v>Jul 2011</v>
      </c>
      <c r="H178" s="3" t="str">
        <f>'(Intermediate Computations)'!K277</f>
        <v>Aug 2011</v>
      </c>
      <c r="I178" s="3" t="str">
        <f>'(Intermediate Computations)'!L277</f>
        <v>Sep 2011</v>
      </c>
      <c r="J178" s="3" t="str">
        <f>'(Intermediate Computations)'!N277</f>
        <v>Oct 2011</v>
      </c>
      <c r="K178" s="3" t="str">
        <f>'(Intermediate Computations)'!O277</f>
        <v>Nov 2011</v>
      </c>
      <c r="L178" s="3" t="str">
        <f>'(Intermediate Computations)'!P277</f>
        <v>Dec 2011</v>
      </c>
    </row>
    <row r="179" spans="1:12" ht="12.75" customHeight="1">
      <c r="A179" s="3">
        <f>'(Intermediate Computations)'!B274</f>
        <v>40544</v>
      </c>
      <c r="B179" s="3">
        <f>'(Intermediate Computations)'!C274</f>
        <v>40575</v>
      </c>
      <c r="C179" s="3">
        <f>'(Intermediate Computations)'!D274</f>
        <v>40603</v>
      </c>
      <c r="D179" s="3">
        <f>'(Intermediate Computations)'!F274</f>
        <v>40634</v>
      </c>
      <c r="E179" s="3">
        <f>'(Intermediate Computations)'!G274</f>
        <v>40664</v>
      </c>
      <c r="F179" s="3">
        <f>'(Intermediate Computations)'!H274</f>
        <v>40695</v>
      </c>
      <c r="G179" s="3">
        <f>'(Intermediate Computations)'!J274</f>
        <v>40725</v>
      </c>
      <c r="H179" s="3">
        <f>'(Intermediate Computations)'!K274</f>
        <v>40756</v>
      </c>
      <c r="I179" s="3">
        <f>'(Intermediate Computations)'!L274</f>
        <v>40787</v>
      </c>
      <c r="J179" s="3">
        <f>'(Intermediate Computations)'!N274</f>
        <v>40817</v>
      </c>
      <c r="K179" s="3">
        <f>'(Intermediate Computations)'!O274</f>
        <v>40848</v>
      </c>
      <c r="L179" s="3">
        <f>'(Intermediate Computations)'!P274</f>
        <v>40878</v>
      </c>
    </row>
    <row r="180" spans="1:12" ht="12.75" customHeight="1">
      <c r="A180" s="110">
        <f>'(Other Computations)'!B96</f>
        <v>0</v>
      </c>
      <c r="B180" s="110">
        <f>'(Other Computations)'!C96</f>
        <v>0</v>
      </c>
      <c r="C180" s="110">
        <f>'(Other Computations)'!D96</f>
        <v>0</v>
      </c>
      <c r="D180" s="110">
        <f>'(Other Computations)'!F96</f>
        <v>0</v>
      </c>
      <c r="E180" s="110">
        <f>'(Other Computations)'!G96</f>
        <v>0</v>
      </c>
      <c r="F180" s="110">
        <f>'(Other Computations)'!H96</f>
        <v>0</v>
      </c>
      <c r="G180" s="110">
        <f>'(Other Computations)'!J96</f>
        <v>0</v>
      </c>
      <c r="H180" s="110">
        <f>'(Other Computations)'!K96</f>
        <v>0</v>
      </c>
      <c r="I180" s="110">
        <f>'(Other Computations)'!L96</f>
        <v>0</v>
      </c>
      <c r="J180" s="110">
        <f>'(Other Computations)'!N96</f>
        <v>0</v>
      </c>
      <c r="K180" s="110">
        <f>'(Other Computations)'!O96</f>
        <v>0</v>
      </c>
      <c r="L180" s="110">
        <f>'(Other Computations)'!P96</f>
        <v>0</v>
      </c>
    </row>
    <row r="181" spans="1:12" ht="12.75" customHeight="1">
      <c r="A181" s="110">
        <f>'(Other Computations)'!B96</f>
        <v>0</v>
      </c>
      <c r="B181" s="110">
        <f>'(Other Computations)'!B97</f>
        <v>0</v>
      </c>
      <c r="C181" s="110">
        <f>'(Other Computations)'!B98</f>
        <v>0</v>
      </c>
      <c r="D181" s="110">
        <f>'(Other Computations)'!B99</f>
        <v>0</v>
      </c>
      <c r="E181" s="110">
        <f>'(Other Computations)'!B101</f>
        <v>0</v>
      </c>
      <c r="F181" s="110">
        <f>'(Other Computations)'!B102</f>
        <v>0</v>
      </c>
      <c r="G181" s="110">
        <f>'(Other Computations)'!B103</f>
        <v>0</v>
      </c>
      <c r="H181" s="110">
        <f>'(Other Computations)'!B104</f>
        <v>0</v>
      </c>
      <c r="I181" s="110">
        <f>'(Other Computations)'!B106</f>
        <v>0</v>
      </c>
      <c r="J181" s="110">
        <f>'(Other Computations)'!B107</f>
        <v>0</v>
      </c>
      <c r="K181" s="110">
        <f>'(Other Computations)'!B108</f>
        <v>0</v>
      </c>
      <c r="L181" s="110">
        <f>'(Other Computations)'!B109</f>
        <v>0</v>
      </c>
    </row>
    <row r="182" spans="1:12" ht="12.75" customHeight="1">
      <c r="A182" s="110">
        <f>'(Other Computations)'!C96</f>
        <v>0</v>
      </c>
      <c r="B182" s="110">
        <f>'(Other Computations)'!C97</f>
        <v>0</v>
      </c>
      <c r="C182" s="110">
        <f>'(Other Computations)'!C98</f>
        <v>0</v>
      </c>
      <c r="D182" s="110">
        <f>'(Other Computations)'!C99</f>
        <v>0</v>
      </c>
      <c r="E182" s="110">
        <f>'(Other Computations)'!C101</f>
        <v>0</v>
      </c>
      <c r="F182" s="110">
        <f>'(Other Computations)'!C102</f>
        <v>0</v>
      </c>
      <c r="G182" s="110">
        <f>'(Other Computations)'!C103</f>
        <v>0</v>
      </c>
      <c r="H182" s="110">
        <f>'(Other Computations)'!C104</f>
        <v>0</v>
      </c>
      <c r="I182" s="110">
        <f>'(Other Computations)'!C106</f>
        <v>0</v>
      </c>
      <c r="J182" s="110">
        <f>'(Other Computations)'!C107</f>
        <v>0</v>
      </c>
      <c r="K182" s="110">
        <f>'(Other Computations)'!C108</f>
        <v>0</v>
      </c>
      <c r="L182" s="110">
        <f>'(Other Computations)'!C109</f>
        <v>0</v>
      </c>
    </row>
    <row r="183" spans="1:12" ht="12.75" customHeight="1">
      <c r="A183" s="110">
        <f>'(Other Computations)'!D96</f>
        <v>0</v>
      </c>
      <c r="B183" s="110">
        <f>'(Other Computations)'!D97</f>
        <v>0</v>
      </c>
      <c r="C183" s="110">
        <f>'(Other Computations)'!D98</f>
        <v>0</v>
      </c>
      <c r="D183" s="110">
        <f>'(Other Computations)'!D99</f>
        <v>0</v>
      </c>
      <c r="E183" s="110">
        <f>'(Other Computations)'!D101</f>
        <v>0</v>
      </c>
      <c r="F183" s="110">
        <f>'(Other Computations)'!D102</f>
        <v>0</v>
      </c>
      <c r="G183" s="110">
        <f>'(Other Computations)'!D103</f>
        <v>0</v>
      </c>
      <c r="H183" s="110">
        <f>'(Other Computations)'!D104</f>
        <v>0</v>
      </c>
      <c r="I183" s="110">
        <f>'(Other Computations)'!D106</f>
        <v>0</v>
      </c>
      <c r="J183" s="110">
        <f>'(Other Computations)'!D107</f>
        <v>0</v>
      </c>
      <c r="K183" s="110">
        <f>'(Other Computations)'!D108</f>
        <v>0</v>
      </c>
      <c r="L183" s="110">
        <f>'(Other Computations)'!D109</f>
        <v>0</v>
      </c>
    </row>
    <row r="184" spans="1:12" ht="12.75" customHeight="1">
      <c r="A184" s="110">
        <f>'(Other Computations)'!F96</f>
        <v>0</v>
      </c>
      <c r="B184" s="110">
        <f>'(Other Computations)'!F97</f>
        <v>0</v>
      </c>
      <c r="C184" s="110">
        <f>'(Other Computations)'!F98</f>
        <v>0</v>
      </c>
      <c r="D184" s="110">
        <f>'(Other Computations)'!F99</f>
        <v>0</v>
      </c>
      <c r="E184" s="110">
        <f>'(Other Computations)'!F101</f>
        <v>0</v>
      </c>
      <c r="F184" s="110">
        <f>'(Other Computations)'!F102</f>
        <v>0</v>
      </c>
      <c r="G184" s="110">
        <f>'(Other Computations)'!F103</f>
        <v>0</v>
      </c>
      <c r="H184" s="110">
        <f>'(Other Computations)'!F104</f>
        <v>0</v>
      </c>
      <c r="I184" s="110">
        <f>'(Other Computations)'!F106</f>
        <v>0</v>
      </c>
      <c r="J184" s="110">
        <f>'(Other Computations)'!F107</f>
        <v>0</v>
      </c>
      <c r="K184" s="110">
        <f>'(Other Computations)'!F108</f>
        <v>0</v>
      </c>
      <c r="L184" s="110">
        <f>'(Other Computations)'!F109</f>
        <v>0</v>
      </c>
    </row>
    <row r="185" spans="1:12" ht="12.75" customHeight="1">
      <c r="A185" s="110">
        <f>'(Other Computations)'!G96</f>
        <v>0</v>
      </c>
      <c r="B185" s="110">
        <f>'(Other Computations)'!G97</f>
        <v>0</v>
      </c>
      <c r="C185" s="110">
        <f>'(Other Computations)'!G98</f>
        <v>0</v>
      </c>
      <c r="D185" s="110">
        <f>'(Other Computations)'!G99</f>
        <v>0</v>
      </c>
      <c r="E185" s="110">
        <f>'(Other Computations)'!G101</f>
        <v>0</v>
      </c>
      <c r="F185" s="110">
        <f>'(Other Computations)'!G102</f>
        <v>0</v>
      </c>
      <c r="G185" s="110">
        <f>'(Other Computations)'!G103</f>
        <v>0</v>
      </c>
      <c r="H185" s="110">
        <f>'(Other Computations)'!G104</f>
        <v>0</v>
      </c>
      <c r="I185" s="110">
        <f>'(Other Computations)'!G106</f>
        <v>0</v>
      </c>
      <c r="J185" s="110">
        <f>'(Other Computations)'!G107</f>
        <v>0</v>
      </c>
      <c r="K185" s="110">
        <f>'(Other Computations)'!G108</f>
        <v>0</v>
      </c>
      <c r="L185" s="110">
        <f>'(Other Computations)'!G109</f>
        <v>0</v>
      </c>
    </row>
    <row r="186" spans="1:12" ht="12.75" customHeight="1">
      <c r="A186" s="110">
        <f>'(Other Computations)'!H96</f>
        <v>0</v>
      </c>
      <c r="B186" s="110">
        <f>'(Other Computations)'!H97</f>
        <v>0</v>
      </c>
      <c r="C186" s="110">
        <f>'(Other Computations)'!H98</f>
        <v>0</v>
      </c>
      <c r="D186" s="110">
        <f>'(Other Computations)'!H99</f>
        <v>0</v>
      </c>
      <c r="E186" s="110">
        <f>'(Other Computations)'!H101</f>
        <v>0</v>
      </c>
      <c r="F186" s="110">
        <f>'(Other Computations)'!H102</f>
        <v>0</v>
      </c>
      <c r="G186" s="110">
        <f>'(Other Computations)'!H103</f>
        <v>0</v>
      </c>
      <c r="H186" s="110">
        <f>'(Other Computations)'!H104</f>
        <v>0</v>
      </c>
      <c r="I186" s="110">
        <f>'(Other Computations)'!H106</f>
        <v>0</v>
      </c>
      <c r="J186" s="110">
        <f>'(Other Computations)'!H107</f>
        <v>0</v>
      </c>
      <c r="K186" s="110">
        <f>'(Other Computations)'!H108</f>
        <v>0</v>
      </c>
      <c r="L186" s="110">
        <f>'(Other Computations)'!H109</f>
        <v>0</v>
      </c>
    </row>
    <row r="187" spans="1:12" ht="12.75" customHeight="1">
      <c r="A187" s="110">
        <f>'(Other Computations)'!J96</f>
        <v>0</v>
      </c>
      <c r="B187" s="110">
        <f>'(Other Computations)'!J97</f>
        <v>0</v>
      </c>
      <c r="C187" s="110">
        <f>'(Other Computations)'!J98</f>
        <v>0</v>
      </c>
      <c r="D187" s="110">
        <f>'(Other Computations)'!J99</f>
        <v>0</v>
      </c>
      <c r="E187" s="110">
        <f>'(Other Computations)'!J101</f>
        <v>0</v>
      </c>
      <c r="F187" s="110">
        <f>'(Other Computations)'!J102</f>
        <v>0</v>
      </c>
      <c r="G187" s="110">
        <f>'(Other Computations)'!J103</f>
        <v>0</v>
      </c>
      <c r="H187" s="110">
        <f>'(Other Computations)'!J104</f>
        <v>0</v>
      </c>
      <c r="I187" s="110">
        <f>'(Other Computations)'!J106</f>
        <v>0</v>
      </c>
      <c r="J187" s="110">
        <f>'(Other Computations)'!J107</f>
        <v>0</v>
      </c>
      <c r="K187" s="110">
        <f>'(Other Computations)'!J108</f>
        <v>0</v>
      </c>
      <c r="L187" s="110">
        <f>'(Other Computations)'!J109</f>
        <v>0</v>
      </c>
    </row>
    <row r="188" spans="1:12" ht="12.75" customHeight="1">
      <c r="A188" s="110">
        <f>'(Other Computations)'!K96</f>
        <v>0</v>
      </c>
      <c r="B188" s="110">
        <f>'(Other Computations)'!K97</f>
        <v>0</v>
      </c>
      <c r="C188" s="110">
        <f>'(Other Computations)'!K98</f>
        <v>0</v>
      </c>
      <c r="D188" s="110">
        <f>'(Other Computations)'!K99</f>
        <v>0</v>
      </c>
      <c r="E188" s="110">
        <f>'(Other Computations)'!K101</f>
        <v>0</v>
      </c>
      <c r="F188" s="110">
        <f>'(Other Computations)'!K102</f>
        <v>0</v>
      </c>
      <c r="G188" s="110">
        <f>'(Other Computations)'!K103</f>
        <v>0</v>
      </c>
      <c r="H188" s="110">
        <f>'(Other Computations)'!K104</f>
        <v>0</v>
      </c>
      <c r="I188" s="110">
        <f>'(Other Computations)'!K106</f>
        <v>0</v>
      </c>
      <c r="J188" s="110">
        <f>'(Other Computations)'!K107</f>
        <v>0</v>
      </c>
      <c r="K188" s="110">
        <f>'(Other Computations)'!K108</f>
        <v>0</v>
      </c>
      <c r="L188" s="110">
        <f>'(Other Computations)'!K109</f>
        <v>0</v>
      </c>
    </row>
    <row r="189" spans="1:12" ht="12.75" customHeight="1">
      <c r="A189" s="110">
        <f>'(Other Computations)'!L96</f>
        <v>0</v>
      </c>
      <c r="B189" s="110">
        <f>'(Other Computations)'!L97</f>
        <v>0</v>
      </c>
      <c r="C189" s="110">
        <f>'(Other Computations)'!L98</f>
        <v>0</v>
      </c>
      <c r="D189" s="110">
        <f>'(Other Computations)'!L99</f>
        <v>0</v>
      </c>
      <c r="E189" s="110">
        <f>'(Other Computations)'!L101</f>
        <v>0</v>
      </c>
      <c r="F189" s="110">
        <f>'(Other Computations)'!L102</f>
        <v>0</v>
      </c>
      <c r="G189" s="110">
        <f>'(Other Computations)'!L103</f>
        <v>0</v>
      </c>
      <c r="H189" s="110">
        <f>'(Other Computations)'!L104</f>
        <v>0</v>
      </c>
      <c r="I189" s="110">
        <f>'(Other Computations)'!L106</f>
        <v>0</v>
      </c>
      <c r="J189" s="110">
        <f>'(Other Computations)'!L107</f>
        <v>0</v>
      </c>
      <c r="K189" s="110">
        <f>'(Other Computations)'!L108</f>
        <v>0</v>
      </c>
      <c r="L189" s="110">
        <f>'(Other Computations)'!L109</f>
        <v>0</v>
      </c>
    </row>
    <row r="190" spans="1:12" ht="12.75" customHeight="1">
      <c r="A190" s="110">
        <f>'(Other Computations)'!N96</f>
        <v>0</v>
      </c>
      <c r="B190" s="110">
        <f>'(Other Computations)'!N97</f>
        <v>0</v>
      </c>
      <c r="C190" s="110">
        <f>'(Other Computations)'!N98</f>
        <v>0</v>
      </c>
      <c r="D190" s="110">
        <f>'(Other Computations)'!N99</f>
        <v>0</v>
      </c>
      <c r="E190" s="110">
        <f>'(Other Computations)'!N101</f>
        <v>0</v>
      </c>
      <c r="F190" s="110">
        <f>'(Other Computations)'!N102</f>
        <v>0</v>
      </c>
      <c r="G190" s="110">
        <f>'(Other Computations)'!N103</f>
        <v>0</v>
      </c>
      <c r="H190" s="110">
        <f>'(Other Computations)'!N104</f>
        <v>0</v>
      </c>
      <c r="I190" s="110">
        <f>'(Other Computations)'!N106</f>
        <v>0</v>
      </c>
      <c r="J190" s="110">
        <f>'(Other Computations)'!N107</f>
        <v>0</v>
      </c>
      <c r="K190" s="110">
        <f>'(Other Computations)'!N108</f>
        <v>0</v>
      </c>
      <c r="L190" s="110">
        <f>'(Other Computations)'!N109</f>
        <v>0</v>
      </c>
    </row>
    <row r="191" spans="1:12" ht="12.75" customHeight="1">
      <c r="A191" s="110">
        <f>'(Other Computations)'!O96</f>
        <v>0</v>
      </c>
      <c r="B191" s="110">
        <f>'(Other Computations)'!O97</f>
        <v>0</v>
      </c>
      <c r="C191" s="110">
        <f>'(Other Computations)'!O98</f>
        <v>0</v>
      </c>
      <c r="D191" s="110">
        <f>'(Other Computations)'!O99</f>
        <v>0</v>
      </c>
      <c r="E191" s="110">
        <f>'(Other Computations)'!O101</f>
        <v>0</v>
      </c>
      <c r="F191" s="110">
        <f>'(Other Computations)'!O102</f>
        <v>0</v>
      </c>
      <c r="G191" s="110">
        <f>'(Other Computations)'!O103</f>
        <v>0</v>
      </c>
      <c r="H191" s="110">
        <f>'(Other Computations)'!O104</f>
        <v>0</v>
      </c>
      <c r="I191" s="110">
        <f>'(Other Computations)'!O106</f>
        <v>0</v>
      </c>
      <c r="J191" s="110">
        <f>'(Other Computations)'!O107</f>
        <v>0</v>
      </c>
      <c r="K191" s="110">
        <f>'(Other Computations)'!O108</f>
        <v>0</v>
      </c>
      <c r="L191" s="110">
        <f>'(Other Computations)'!O109</f>
        <v>0</v>
      </c>
    </row>
    <row r="192" spans="1:12" ht="12.75" customHeight="1">
      <c r="A192" s="110">
        <f>'(Other Computations)'!P96</f>
        <v>0</v>
      </c>
      <c r="B192" s="110">
        <f>'(Other Computations)'!P97</f>
        <v>0</v>
      </c>
      <c r="C192" s="110">
        <f>'(Other Computations)'!P98</f>
        <v>0</v>
      </c>
      <c r="D192" s="110">
        <f>'(Other Computations)'!P99</f>
        <v>0</v>
      </c>
      <c r="E192" s="110">
        <f>'(Other Computations)'!P101</f>
        <v>0</v>
      </c>
      <c r="F192" s="110">
        <f>'(Other Computations)'!P102</f>
        <v>0</v>
      </c>
      <c r="G192" s="110">
        <f>'(Other Computations)'!P103</f>
        <v>0</v>
      </c>
      <c r="H192" s="110">
        <f>'(Other Computations)'!P104</f>
        <v>0</v>
      </c>
      <c r="I192" s="110">
        <f>'(Other Computations)'!P106</f>
        <v>0</v>
      </c>
      <c r="J192" s="110">
        <f>'(Other Computations)'!P107</f>
        <v>0</v>
      </c>
      <c r="K192" s="110">
        <f>'(Other Computations)'!P108</f>
        <v>0</v>
      </c>
      <c r="L192" s="110">
        <f>'(Other Computations)'!P109</f>
        <v>0</v>
      </c>
    </row>
    <row r="193" spans="1:12" ht="12.75" customHeight="1">
      <c r="A193" s="110">
        <f>'(Other Computations)'!B97</f>
        <v>0</v>
      </c>
      <c r="B193" s="110">
        <f>'(Other Computations)'!C97</f>
        <v>0</v>
      </c>
      <c r="C193" s="110">
        <f>'(Other Computations)'!D97</f>
        <v>0</v>
      </c>
      <c r="D193" s="110">
        <f>'(Other Computations)'!F97</f>
        <v>0</v>
      </c>
      <c r="E193" s="110">
        <f>'(Other Computations)'!G97</f>
        <v>0</v>
      </c>
      <c r="F193" s="110">
        <f>'(Other Computations)'!H97</f>
        <v>0</v>
      </c>
      <c r="G193" s="110">
        <f>'(Other Computations)'!J97</f>
        <v>0</v>
      </c>
      <c r="H193" s="110">
        <f>'(Other Computations)'!K97</f>
        <v>0</v>
      </c>
      <c r="I193" s="110">
        <f>'(Other Computations)'!L97</f>
        <v>0</v>
      </c>
      <c r="J193" s="110">
        <f>'(Other Computations)'!N97</f>
        <v>0</v>
      </c>
      <c r="K193" s="110">
        <f>'(Other Computations)'!O97</f>
        <v>0</v>
      </c>
      <c r="L193" s="110">
        <f>'(Other Computations)'!P97</f>
        <v>0</v>
      </c>
    </row>
    <row r="194" spans="1:12" ht="12.75" customHeight="1">
      <c r="A194" s="110">
        <f>'(Other Computations)'!B98</f>
        <v>0</v>
      </c>
      <c r="B194" s="110">
        <f>'(Other Computations)'!C98</f>
        <v>0</v>
      </c>
      <c r="C194" s="110">
        <f>'(Other Computations)'!D98</f>
        <v>0</v>
      </c>
      <c r="D194" s="110">
        <f>'(Other Computations)'!F98</f>
        <v>0</v>
      </c>
      <c r="E194" s="110">
        <f>'(Other Computations)'!G98</f>
        <v>0</v>
      </c>
      <c r="F194" s="110">
        <f>'(Other Computations)'!H98</f>
        <v>0</v>
      </c>
      <c r="G194" s="110">
        <f>'(Other Computations)'!J98</f>
        <v>0</v>
      </c>
      <c r="H194" s="110">
        <f>'(Other Computations)'!K98</f>
        <v>0</v>
      </c>
      <c r="I194" s="110">
        <f>'(Other Computations)'!L98</f>
        <v>0</v>
      </c>
      <c r="J194" s="110">
        <f>'(Other Computations)'!N98</f>
        <v>0</v>
      </c>
      <c r="K194" s="110">
        <f>'(Other Computations)'!O98</f>
        <v>0</v>
      </c>
      <c r="L194" s="110">
        <f>'(Other Computations)'!P98</f>
        <v>0</v>
      </c>
    </row>
    <row r="195" spans="1:12" ht="12.75" customHeight="1">
      <c r="A195" s="110">
        <f>'(Other Computations)'!B99</f>
        <v>0</v>
      </c>
      <c r="B195" s="110">
        <f>'(Other Computations)'!C99</f>
        <v>0</v>
      </c>
      <c r="C195" s="110">
        <f>'(Other Computations)'!D99</f>
        <v>0</v>
      </c>
      <c r="D195" s="110">
        <f>'(Other Computations)'!F99</f>
        <v>0</v>
      </c>
      <c r="E195" s="110">
        <f>'(Other Computations)'!G99</f>
        <v>0</v>
      </c>
      <c r="F195" s="110">
        <f>'(Other Computations)'!H99</f>
        <v>0</v>
      </c>
      <c r="G195" s="110">
        <f>'(Other Computations)'!J99</f>
        <v>0</v>
      </c>
      <c r="H195" s="110">
        <f>'(Other Computations)'!K99</f>
        <v>0</v>
      </c>
      <c r="I195" s="110">
        <f>'(Other Computations)'!L99</f>
        <v>0</v>
      </c>
      <c r="J195" s="110">
        <f>'(Other Computations)'!N99</f>
        <v>0</v>
      </c>
      <c r="K195" s="110">
        <f>'(Other Computations)'!O99</f>
        <v>0</v>
      </c>
      <c r="L195" s="110">
        <f>'(Other Computations)'!P99</f>
        <v>0</v>
      </c>
    </row>
    <row r="196" spans="1:12" ht="12.75" customHeight="1">
      <c r="A196" s="110">
        <f>'Unit Cost'!B48</f>
        <v>0</v>
      </c>
      <c r="B196" s="110">
        <f>'Unit Cost'!C48</f>
        <v>0</v>
      </c>
      <c r="C196" s="110">
        <f>'Unit Cost'!D48</f>
        <v>0</v>
      </c>
      <c r="D196" s="110">
        <f>'Unit Cost'!F48</f>
        <v>0</v>
      </c>
      <c r="E196" s="110">
        <f>'Unit Cost'!G48</f>
        <v>0</v>
      </c>
      <c r="F196" s="110">
        <f>'Unit Cost'!H48</f>
        <v>0</v>
      </c>
      <c r="G196" s="110">
        <f>'Unit Cost'!J48</f>
        <v>0</v>
      </c>
      <c r="H196" s="110">
        <f>'Unit Cost'!K48</f>
        <v>0</v>
      </c>
      <c r="I196" s="110">
        <f>'Unit Cost'!L48</f>
        <v>0</v>
      </c>
      <c r="J196" s="110">
        <f>'Unit Cost'!N48</f>
        <v>0</v>
      </c>
      <c r="K196" s="110">
        <f>'Unit Cost'!O48</f>
        <v>0</v>
      </c>
      <c r="L196" s="110">
        <f>'Unit Cost'!P48</f>
        <v>0</v>
      </c>
    </row>
    <row r="197" spans="1:12" ht="12.75" customHeight="1">
      <c r="A197" s="110">
        <f>'(Other Computations)'!B101</f>
        <v>0</v>
      </c>
      <c r="B197" s="110">
        <f>'(Other Computations)'!C101</f>
        <v>0</v>
      </c>
      <c r="C197" s="110">
        <f>'(Other Computations)'!D101</f>
        <v>0</v>
      </c>
      <c r="D197" s="110">
        <f>'(Other Computations)'!F101</f>
        <v>0</v>
      </c>
      <c r="E197" s="110">
        <f>'(Other Computations)'!G101</f>
        <v>0</v>
      </c>
      <c r="F197" s="110">
        <f>'(Other Computations)'!H101</f>
        <v>0</v>
      </c>
      <c r="G197" s="110">
        <f>'(Other Computations)'!J101</f>
        <v>0</v>
      </c>
      <c r="H197" s="110">
        <f>'(Other Computations)'!K101</f>
        <v>0</v>
      </c>
      <c r="I197" s="110">
        <f>'(Other Computations)'!L101</f>
        <v>0</v>
      </c>
      <c r="J197" s="110">
        <f>'(Other Computations)'!N101</f>
        <v>0</v>
      </c>
      <c r="K197" s="110">
        <f>'(Other Computations)'!O101</f>
        <v>0</v>
      </c>
      <c r="L197" s="110">
        <f>'(Other Computations)'!P101</f>
        <v>0</v>
      </c>
    </row>
    <row r="198" spans="1:12" ht="12.75" customHeight="1">
      <c r="A198" s="110">
        <f>'(Other Computations)'!B102</f>
        <v>0</v>
      </c>
      <c r="B198" s="110">
        <f>'(Other Computations)'!C102</f>
        <v>0</v>
      </c>
      <c r="C198" s="110">
        <f>'(Other Computations)'!D102</f>
        <v>0</v>
      </c>
      <c r="D198" s="110">
        <f>'(Other Computations)'!F102</f>
        <v>0</v>
      </c>
      <c r="E198" s="110">
        <f>'(Other Computations)'!G102</f>
        <v>0</v>
      </c>
      <c r="F198" s="110">
        <f>'(Other Computations)'!H102</f>
        <v>0</v>
      </c>
      <c r="G198" s="110">
        <f>'(Other Computations)'!J102</f>
        <v>0</v>
      </c>
      <c r="H198" s="110">
        <f>'(Other Computations)'!K102</f>
        <v>0</v>
      </c>
      <c r="I198" s="110">
        <f>'(Other Computations)'!L102</f>
        <v>0</v>
      </c>
      <c r="J198" s="110">
        <f>'(Other Computations)'!N102</f>
        <v>0</v>
      </c>
      <c r="K198" s="110">
        <f>'(Other Computations)'!O102</f>
        <v>0</v>
      </c>
      <c r="L198" s="110">
        <f>'(Other Computations)'!P102</f>
        <v>0</v>
      </c>
    </row>
    <row r="199" spans="1:12" ht="12.75" customHeight="1">
      <c r="A199" s="110">
        <f>'(Other Computations)'!B103</f>
        <v>0</v>
      </c>
      <c r="B199" s="110">
        <f>'(Other Computations)'!C103</f>
        <v>0</v>
      </c>
      <c r="C199" s="110">
        <f>'(Other Computations)'!D103</f>
        <v>0</v>
      </c>
      <c r="D199" s="110">
        <f>'(Other Computations)'!F103</f>
        <v>0</v>
      </c>
      <c r="E199" s="110">
        <f>'(Other Computations)'!G103</f>
        <v>0</v>
      </c>
      <c r="F199" s="110">
        <f>'(Other Computations)'!H103</f>
        <v>0</v>
      </c>
      <c r="G199" s="110">
        <f>'(Other Computations)'!J103</f>
        <v>0</v>
      </c>
      <c r="H199" s="110">
        <f>'(Other Computations)'!K103</f>
        <v>0</v>
      </c>
      <c r="I199" s="110">
        <f>'(Other Computations)'!L103</f>
        <v>0</v>
      </c>
      <c r="J199" s="110">
        <f>'(Other Computations)'!N103</f>
        <v>0</v>
      </c>
      <c r="K199" s="110">
        <f>'(Other Computations)'!O103</f>
        <v>0</v>
      </c>
      <c r="L199" s="110">
        <f>'(Other Computations)'!P103</f>
        <v>0</v>
      </c>
    </row>
    <row r="200" spans="1:12" ht="12.75" customHeight="1">
      <c r="A200" s="110">
        <f>'(Other Computations)'!B104</f>
        <v>0</v>
      </c>
      <c r="B200" s="110">
        <f>'(Other Computations)'!C104</f>
        <v>0</v>
      </c>
      <c r="C200" s="110">
        <f>'(Other Computations)'!D104</f>
        <v>0</v>
      </c>
      <c r="D200" s="110">
        <f>'(Other Computations)'!F104</f>
        <v>0</v>
      </c>
      <c r="E200" s="110">
        <f>'(Other Computations)'!G104</f>
        <v>0</v>
      </c>
      <c r="F200" s="110">
        <f>'(Other Computations)'!H104</f>
        <v>0</v>
      </c>
      <c r="G200" s="110">
        <f>'(Other Computations)'!J104</f>
        <v>0</v>
      </c>
      <c r="H200" s="110">
        <f>'(Other Computations)'!K104</f>
        <v>0</v>
      </c>
      <c r="I200" s="110">
        <f>'(Other Computations)'!L104</f>
        <v>0</v>
      </c>
      <c r="J200" s="110">
        <f>'(Other Computations)'!N104</f>
        <v>0</v>
      </c>
      <c r="K200" s="110">
        <f>'(Other Computations)'!O104</f>
        <v>0</v>
      </c>
      <c r="L200" s="110">
        <f>'(Other Computations)'!P104</f>
        <v>0</v>
      </c>
    </row>
    <row r="201" spans="1:12" ht="12.75" customHeight="1">
      <c r="A201" s="110">
        <f>'Unit Cost'!B52</f>
        <v>0</v>
      </c>
      <c r="B201" s="110">
        <f>'Unit Cost'!C52</f>
        <v>0</v>
      </c>
      <c r="C201" s="110">
        <f>'Unit Cost'!D52</f>
        <v>0</v>
      </c>
      <c r="D201" s="110">
        <f>'Unit Cost'!F52</f>
        <v>0</v>
      </c>
      <c r="E201" s="110">
        <f>'Unit Cost'!G52</f>
        <v>0</v>
      </c>
      <c r="F201" s="110">
        <f>'Unit Cost'!H52</f>
        <v>0</v>
      </c>
      <c r="G201" s="110">
        <f>'Unit Cost'!J52</f>
        <v>0</v>
      </c>
      <c r="H201" s="110">
        <f>'Unit Cost'!K52</f>
        <v>0</v>
      </c>
      <c r="I201" s="110">
        <f>'Unit Cost'!L52</f>
        <v>0</v>
      </c>
      <c r="J201" s="110">
        <f>'Unit Cost'!N52</f>
        <v>0</v>
      </c>
      <c r="K201" s="110">
        <f>'Unit Cost'!O52</f>
        <v>0</v>
      </c>
      <c r="L201" s="110">
        <f>'Unit Cost'!P52</f>
        <v>0</v>
      </c>
    </row>
    <row r="202" spans="1:12" ht="12.75" customHeight="1">
      <c r="A202" s="110">
        <f>'(Other Computations)'!B106</f>
        <v>0</v>
      </c>
      <c r="B202" s="110">
        <f>'(Other Computations)'!C106</f>
        <v>0</v>
      </c>
      <c r="C202" s="110">
        <f>'(Other Computations)'!D106</f>
        <v>0</v>
      </c>
      <c r="D202" s="110">
        <f>'(Other Computations)'!F106</f>
        <v>0</v>
      </c>
      <c r="E202" s="110">
        <f>'(Other Computations)'!G106</f>
        <v>0</v>
      </c>
      <c r="F202" s="110">
        <f>'(Other Computations)'!H106</f>
        <v>0</v>
      </c>
      <c r="G202" s="110">
        <f>'(Other Computations)'!J106</f>
        <v>0</v>
      </c>
      <c r="H202" s="110">
        <f>'(Other Computations)'!K106</f>
        <v>0</v>
      </c>
      <c r="I202" s="110">
        <f>'(Other Computations)'!L106</f>
        <v>0</v>
      </c>
      <c r="J202" s="110">
        <f>'(Other Computations)'!N106</f>
        <v>0</v>
      </c>
      <c r="K202" s="110">
        <f>'(Other Computations)'!O106</f>
        <v>0</v>
      </c>
      <c r="L202" s="110">
        <f>'(Other Computations)'!P106</f>
        <v>0</v>
      </c>
    </row>
    <row r="203" spans="1:12" ht="12.75" customHeight="1">
      <c r="A203" s="110">
        <f>'(Other Computations)'!B107</f>
        <v>0</v>
      </c>
      <c r="B203" s="110">
        <f>'(Other Computations)'!C107</f>
        <v>0</v>
      </c>
      <c r="C203" s="110">
        <f>'(Other Computations)'!D107</f>
        <v>0</v>
      </c>
      <c r="D203" s="110">
        <f>'(Other Computations)'!F107</f>
        <v>0</v>
      </c>
      <c r="E203" s="110">
        <f>'(Other Computations)'!G107</f>
        <v>0</v>
      </c>
      <c r="F203" s="110">
        <f>'(Other Computations)'!H107</f>
        <v>0</v>
      </c>
      <c r="G203" s="110">
        <f>'(Other Computations)'!J107</f>
        <v>0</v>
      </c>
      <c r="H203" s="110">
        <f>'(Other Computations)'!K107</f>
        <v>0</v>
      </c>
      <c r="I203" s="110">
        <f>'(Other Computations)'!L107</f>
        <v>0</v>
      </c>
      <c r="J203" s="110">
        <f>'(Other Computations)'!N107</f>
        <v>0</v>
      </c>
      <c r="K203" s="110">
        <f>'(Other Computations)'!O107</f>
        <v>0</v>
      </c>
      <c r="L203" s="110">
        <f>'(Other Computations)'!P107</f>
        <v>0</v>
      </c>
    </row>
    <row r="204" spans="1:12" ht="12.75" customHeight="1">
      <c r="A204" s="110">
        <f>'(Other Computations)'!B108</f>
        <v>0</v>
      </c>
      <c r="B204" s="110">
        <f>'(Other Computations)'!C108</f>
        <v>0</v>
      </c>
      <c r="C204" s="110">
        <f>'(Other Computations)'!D108</f>
        <v>0</v>
      </c>
      <c r="D204" s="110">
        <f>'(Other Computations)'!F108</f>
        <v>0</v>
      </c>
      <c r="E204" s="110">
        <f>'(Other Computations)'!G108</f>
        <v>0</v>
      </c>
      <c r="F204" s="110">
        <f>'(Other Computations)'!H108</f>
        <v>0</v>
      </c>
      <c r="G204" s="110">
        <f>'(Other Computations)'!J108</f>
        <v>0</v>
      </c>
      <c r="H204" s="110">
        <f>'(Other Computations)'!K108</f>
        <v>0</v>
      </c>
      <c r="I204" s="110">
        <f>'(Other Computations)'!L108</f>
        <v>0</v>
      </c>
      <c r="J204" s="110">
        <f>'(Other Computations)'!N108</f>
        <v>0</v>
      </c>
      <c r="K204" s="110">
        <f>'(Other Computations)'!O108</f>
        <v>0</v>
      </c>
      <c r="L204" s="110">
        <f>'(Other Computations)'!P108</f>
        <v>0</v>
      </c>
    </row>
    <row r="205" spans="1:12" ht="12.75" customHeight="1">
      <c r="A205" s="110">
        <f>'(Other Computations)'!B109</f>
        <v>0</v>
      </c>
      <c r="B205" s="110">
        <f>'(Other Computations)'!C109</f>
        <v>0</v>
      </c>
      <c r="C205" s="110">
        <f>'(Other Computations)'!D109</f>
        <v>0</v>
      </c>
      <c r="D205" s="110">
        <f>'(Other Computations)'!F109</f>
        <v>0</v>
      </c>
      <c r="E205" s="110">
        <f>'(Other Computations)'!G109</f>
        <v>0</v>
      </c>
      <c r="F205" s="110">
        <f>'(Other Computations)'!H109</f>
        <v>0</v>
      </c>
      <c r="G205" s="110">
        <f>'(Other Computations)'!J109</f>
        <v>0</v>
      </c>
      <c r="H205" s="110">
        <f>'(Other Computations)'!K109</f>
        <v>0</v>
      </c>
      <c r="I205" s="110">
        <f>'(Other Computations)'!L109</f>
        <v>0</v>
      </c>
      <c r="J205" s="110">
        <f>'(Other Computations)'!N109</f>
        <v>0</v>
      </c>
      <c r="K205" s="110">
        <f>'(Other Computations)'!O109</f>
        <v>0</v>
      </c>
      <c r="L205" s="110">
        <f>'(Other Computations)'!P109</f>
        <v>0</v>
      </c>
    </row>
    <row r="206" spans="1:12" ht="12.75" customHeight="1">
      <c r="A206" s="110">
        <f>'Unit Cost'!B56</f>
        <v>0</v>
      </c>
      <c r="B206" s="110">
        <f>'Unit Cost'!C56</f>
        <v>0</v>
      </c>
      <c r="C206" s="110">
        <f>'Unit Cost'!D56</f>
        <v>0</v>
      </c>
      <c r="D206" s="110">
        <f>'Unit Cost'!F56</f>
        <v>0</v>
      </c>
      <c r="E206" s="110">
        <f>'Unit Cost'!G56</f>
        <v>0</v>
      </c>
      <c r="F206" s="110">
        <f>'Unit Cost'!H56</f>
        <v>0</v>
      </c>
      <c r="G206" s="110">
        <f>'Unit Cost'!J56</f>
        <v>0</v>
      </c>
      <c r="H206" s="110">
        <f>'Unit Cost'!K56</f>
        <v>0</v>
      </c>
      <c r="I206" s="110">
        <f>'Unit Cost'!L56</f>
        <v>0</v>
      </c>
      <c r="J206" s="110">
        <f>'Unit Cost'!N56</f>
        <v>0</v>
      </c>
      <c r="K206" s="110">
        <f>'Unit Cost'!O56</f>
        <v>0</v>
      </c>
      <c r="L206" s="110">
        <f>'Unit Cost'!P56</f>
        <v>0</v>
      </c>
    </row>
    <row r="207" spans="1:12" ht="12.75" customHeight="1">
      <c r="A207" s="3" t="str">
        <f>'(Intermediate Computations)'!B283</f>
        <v>Jan 2011</v>
      </c>
      <c r="B207" s="3" t="str">
        <f>'(Intermediate Computations)'!C283</f>
        <v>Feb 2011</v>
      </c>
      <c r="C207" s="3" t="str">
        <f>'(Intermediate Computations)'!D283</f>
        <v>Mar 2011</v>
      </c>
      <c r="D207" s="3" t="str">
        <f>'(Intermediate Computations)'!F283</f>
        <v>Apr 2011</v>
      </c>
      <c r="E207" s="3" t="str">
        <f>'(Intermediate Computations)'!G283</f>
        <v>May 2011</v>
      </c>
      <c r="F207" s="3" t="str">
        <f>'(Intermediate Computations)'!H283</f>
        <v>Jun 2011</v>
      </c>
      <c r="G207" s="3" t="str">
        <f>'(Intermediate Computations)'!J283</f>
        <v>Jul 2011</v>
      </c>
      <c r="H207" s="3" t="str">
        <f>'(Intermediate Computations)'!K283</f>
        <v>Aug 2011</v>
      </c>
      <c r="I207" s="3" t="str">
        <f>'(Intermediate Computations)'!L283</f>
        <v>Sep 2011</v>
      </c>
      <c r="J207" s="3" t="str">
        <f>'(Intermediate Computations)'!N283</f>
        <v>Oct 2011</v>
      </c>
      <c r="K207" s="3" t="str">
        <f>'(Intermediate Computations)'!O283</f>
        <v>Nov 2011</v>
      </c>
      <c r="L207" s="3" t="str">
        <f>'(Intermediate Computations)'!P283</f>
        <v>Dec 2011</v>
      </c>
    </row>
    <row r="208" spans="1:12" ht="12.75" customHeight="1">
      <c r="A208" s="3">
        <f>'(Intermediate Computations)'!B280</f>
        <v>40544</v>
      </c>
      <c r="B208" s="3">
        <f>'(Intermediate Computations)'!C280</f>
        <v>40575</v>
      </c>
      <c r="C208" s="3">
        <f>'(Intermediate Computations)'!D280</f>
        <v>40603</v>
      </c>
      <c r="D208" s="3">
        <f>'(Intermediate Computations)'!F280</f>
        <v>40634</v>
      </c>
      <c r="E208" s="3">
        <f>'(Intermediate Computations)'!G280</f>
        <v>40664</v>
      </c>
      <c r="F208" s="3">
        <f>'(Intermediate Computations)'!H280</f>
        <v>40695</v>
      </c>
      <c r="G208" s="3">
        <f>'(Intermediate Computations)'!J280</f>
        <v>40725</v>
      </c>
      <c r="H208" s="3">
        <f>'(Intermediate Computations)'!K280</f>
        <v>40756</v>
      </c>
      <c r="I208" s="3">
        <f>'(Intermediate Computations)'!L280</f>
        <v>40787</v>
      </c>
      <c r="J208" s="3">
        <f>'(Intermediate Computations)'!N280</f>
        <v>40817</v>
      </c>
      <c r="K208" s="3">
        <f>'(Intermediate Computations)'!O280</f>
        <v>40848</v>
      </c>
      <c r="L208" s="3">
        <f>'(Intermediate Computations)'!P280</f>
        <v>40878</v>
      </c>
    </row>
    <row r="209" spans="1:12" ht="12.75" customHeight="1">
      <c r="A209" s="111">
        <f>'Cost Flow Detail'!B190</f>
        <v>0</v>
      </c>
      <c r="B209" s="111">
        <f>'Cost Flow Detail'!C190</f>
        <v>0</v>
      </c>
      <c r="C209" s="111">
        <f>'Cost Flow Detail'!D190</f>
        <v>0</v>
      </c>
      <c r="D209" s="111">
        <f>'Cost Flow Detail'!F190</f>
        <v>0</v>
      </c>
      <c r="E209" s="111">
        <f>'Cost Flow Detail'!G190</f>
        <v>0</v>
      </c>
      <c r="F209" s="111">
        <f>'Cost Flow Detail'!H190</f>
        <v>0</v>
      </c>
      <c r="G209" s="111">
        <f>'Cost Flow Detail'!J190</f>
        <v>0</v>
      </c>
      <c r="H209" s="111">
        <f>'Cost Flow Detail'!K190</f>
        <v>0</v>
      </c>
      <c r="I209" s="111">
        <f>'Cost Flow Detail'!L190</f>
        <v>0</v>
      </c>
      <c r="J209" s="111">
        <f>'Cost Flow Detail'!N190</f>
        <v>0</v>
      </c>
      <c r="K209" s="111">
        <f>'Cost Flow Detail'!O190</f>
        <v>0</v>
      </c>
      <c r="L209" s="111">
        <f>'Cost Flow Detail'!P190</f>
        <v>0</v>
      </c>
    </row>
    <row r="210" spans="1:12" ht="12.75" customHeight="1">
      <c r="A210" s="111">
        <f>'Cost Flow Detail'!B190</f>
        <v>0</v>
      </c>
      <c r="B210" s="111">
        <f>'Cost Flow Detail'!B191</f>
        <v>0</v>
      </c>
      <c r="C210" s="111">
        <f>'Cost Flow Detail'!B192</f>
        <v>0</v>
      </c>
      <c r="D210" s="111">
        <f>'Cost Flow Detail'!B193</f>
        <v>0</v>
      </c>
      <c r="E210" s="111">
        <f>'Cost Flow Detail'!B196</f>
        <v>0</v>
      </c>
      <c r="F210" s="111">
        <f>'Cost Flow Detail'!B197</f>
        <v>0</v>
      </c>
      <c r="G210" s="111">
        <f>'Cost Flow Detail'!B198</f>
        <v>0</v>
      </c>
      <c r="H210" s="111">
        <f>'Cost Flow Detail'!B199</f>
        <v>0</v>
      </c>
      <c r="I210" s="111">
        <f>'Cost Flow Detail'!B202</f>
        <v>0</v>
      </c>
      <c r="J210" s="111">
        <f>'Cost Flow Detail'!B203</f>
        <v>0</v>
      </c>
      <c r="K210" s="111">
        <f>'Cost Flow Detail'!B204</f>
        <v>0</v>
      </c>
      <c r="L210" s="111">
        <f>'Cost Flow Detail'!B205</f>
        <v>0</v>
      </c>
    </row>
    <row r="211" spans="1:12" ht="12.75" customHeight="1">
      <c r="A211" s="111">
        <f>'Cost Flow Detail'!C190</f>
        <v>0</v>
      </c>
      <c r="B211" s="111">
        <f>'Cost Flow Detail'!C191</f>
        <v>0</v>
      </c>
      <c r="C211" s="111">
        <f>'Cost Flow Detail'!C192</f>
        <v>0</v>
      </c>
      <c r="D211" s="111">
        <f>'Cost Flow Detail'!C193</f>
        <v>0</v>
      </c>
      <c r="E211" s="111">
        <f>'Cost Flow Detail'!C196</f>
        <v>0</v>
      </c>
      <c r="F211" s="111">
        <f>'Cost Flow Detail'!C197</f>
        <v>0</v>
      </c>
      <c r="G211" s="111">
        <f>'Cost Flow Detail'!C198</f>
        <v>0</v>
      </c>
      <c r="H211" s="111">
        <f>'Cost Flow Detail'!C199</f>
        <v>0</v>
      </c>
      <c r="I211" s="111">
        <f>'Cost Flow Detail'!C202</f>
        <v>0</v>
      </c>
      <c r="J211" s="111">
        <f>'Cost Flow Detail'!C203</f>
        <v>0</v>
      </c>
      <c r="K211" s="111">
        <f>'Cost Flow Detail'!C204</f>
        <v>0</v>
      </c>
      <c r="L211" s="111">
        <f>'Cost Flow Detail'!C205</f>
        <v>0</v>
      </c>
    </row>
    <row r="212" spans="1:12" ht="12.75" customHeight="1">
      <c r="A212" s="111">
        <f>'Cost Flow Detail'!D190</f>
        <v>0</v>
      </c>
      <c r="B212" s="111">
        <f>'Cost Flow Detail'!D191</f>
        <v>0</v>
      </c>
      <c r="C212" s="111">
        <f>'Cost Flow Detail'!D192</f>
        <v>0</v>
      </c>
      <c r="D212" s="111">
        <f>'Cost Flow Detail'!D193</f>
        <v>0</v>
      </c>
      <c r="E212" s="111">
        <f>'Cost Flow Detail'!D196</f>
        <v>0</v>
      </c>
      <c r="F212" s="111">
        <f>'Cost Flow Detail'!D197</f>
        <v>0</v>
      </c>
      <c r="G212" s="111">
        <f>'Cost Flow Detail'!D198</f>
        <v>0</v>
      </c>
      <c r="H212" s="111">
        <f>'Cost Flow Detail'!D199</f>
        <v>0</v>
      </c>
      <c r="I212" s="111">
        <f>'Cost Flow Detail'!D202</f>
        <v>0</v>
      </c>
      <c r="J212" s="111">
        <f>'Cost Flow Detail'!D203</f>
        <v>0</v>
      </c>
      <c r="K212" s="111">
        <f>'Cost Flow Detail'!D204</f>
        <v>0</v>
      </c>
      <c r="L212" s="111">
        <f>'Cost Flow Detail'!D205</f>
        <v>0</v>
      </c>
    </row>
    <row r="213" spans="1:12" ht="12.75" customHeight="1">
      <c r="A213" s="111">
        <f>'Cost Flow Detail'!F190</f>
        <v>0</v>
      </c>
      <c r="B213" s="111">
        <f>'Cost Flow Detail'!F191</f>
        <v>0</v>
      </c>
      <c r="C213" s="111">
        <f>'Cost Flow Detail'!F192</f>
        <v>0</v>
      </c>
      <c r="D213" s="111">
        <f>'Cost Flow Detail'!F193</f>
        <v>0</v>
      </c>
      <c r="E213" s="111">
        <f>'Cost Flow Detail'!F196</f>
        <v>0</v>
      </c>
      <c r="F213" s="111">
        <f>'Cost Flow Detail'!F197</f>
        <v>0</v>
      </c>
      <c r="G213" s="111">
        <f>'Cost Flow Detail'!F198</f>
        <v>0</v>
      </c>
      <c r="H213" s="111">
        <f>'Cost Flow Detail'!F199</f>
        <v>0</v>
      </c>
      <c r="I213" s="111">
        <f>'Cost Flow Detail'!F202</f>
        <v>0</v>
      </c>
      <c r="J213" s="111">
        <f>'Cost Flow Detail'!F203</f>
        <v>0</v>
      </c>
      <c r="K213" s="111">
        <f>'Cost Flow Detail'!F204</f>
        <v>0</v>
      </c>
      <c r="L213" s="111">
        <f>'Cost Flow Detail'!F205</f>
        <v>0</v>
      </c>
    </row>
    <row r="214" spans="1:12" ht="12.75" customHeight="1">
      <c r="A214" s="111">
        <f>'Cost Flow Detail'!G190</f>
        <v>0</v>
      </c>
      <c r="B214" s="111">
        <f>'Cost Flow Detail'!G191</f>
        <v>0</v>
      </c>
      <c r="C214" s="111">
        <f>'Cost Flow Detail'!G192</f>
        <v>0</v>
      </c>
      <c r="D214" s="111">
        <f>'Cost Flow Detail'!G193</f>
        <v>0</v>
      </c>
      <c r="E214" s="111">
        <f>'Cost Flow Detail'!G196</f>
        <v>0</v>
      </c>
      <c r="F214" s="111">
        <f>'Cost Flow Detail'!G197</f>
        <v>0</v>
      </c>
      <c r="G214" s="111">
        <f>'Cost Flow Detail'!G198</f>
        <v>0</v>
      </c>
      <c r="H214" s="111">
        <f>'Cost Flow Detail'!G199</f>
        <v>0</v>
      </c>
      <c r="I214" s="111">
        <f>'Cost Flow Detail'!G202</f>
        <v>0</v>
      </c>
      <c r="J214" s="111">
        <f>'Cost Flow Detail'!G203</f>
        <v>0</v>
      </c>
      <c r="K214" s="111">
        <f>'Cost Flow Detail'!G204</f>
        <v>0</v>
      </c>
      <c r="L214" s="111">
        <f>'Cost Flow Detail'!G205</f>
        <v>0</v>
      </c>
    </row>
    <row r="215" spans="1:12" ht="12.75" customHeight="1">
      <c r="A215" s="111">
        <f>'Cost Flow Detail'!H190</f>
        <v>0</v>
      </c>
      <c r="B215" s="111">
        <f>'Cost Flow Detail'!H191</f>
        <v>0</v>
      </c>
      <c r="C215" s="111">
        <f>'Cost Flow Detail'!H192</f>
        <v>0</v>
      </c>
      <c r="D215" s="111">
        <f>'Cost Flow Detail'!H193</f>
        <v>0</v>
      </c>
      <c r="E215" s="111">
        <f>'Cost Flow Detail'!H196</f>
        <v>0</v>
      </c>
      <c r="F215" s="111">
        <f>'Cost Flow Detail'!H197</f>
        <v>0</v>
      </c>
      <c r="G215" s="111">
        <f>'Cost Flow Detail'!H198</f>
        <v>0</v>
      </c>
      <c r="H215" s="111">
        <f>'Cost Flow Detail'!H199</f>
        <v>0</v>
      </c>
      <c r="I215" s="111">
        <f>'Cost Flow Detail'!H202</f>
        <v>0</v>
      </c>
      <c r="J215" s="111">
        <f>'Cost Flow Detail'!H203</f>
        <v>0</v>
      </c>
      <c r="K215" s="111">
        <f>'Cost Flow Detail'!H204</f>
        <v>0</v>
      </c>
      <c r="L215" s="111">
        <f>'Cost Flow Detail'!H205</f>
        <v>0</v>
      </c>
    </row>
    <row r="216" spans="1:12" ht="12.75" customHeight="1">
      <c r="A216" s="111">
        <f>'Cost Flow Detail'!J190</f>
        <v>0</v>
      </c>
      <c r="B216" s="111">
        <f>'Cost Flow Detail'!J191</f>
        <v>0</v>
      </c>
      <c r="C216" s="111">
        <f>'Cost Flow Detail'!J192</f>
        <v>0</v>
      </c>
      <c r="D216" s="111">
        <f>'Cost Flow Detail'!J193</f>
        <v>0</v>
      </c>
      <c r="E216" s="111">
        <f>'Cost Flow Detail'!J196</f>
        <v>0</v>
      </c>
      <c r="F216" s="111">
        <f>'Cost Flow Detail'!J197</f>
        <v>0</v>
      </c>
      <c r="G216" s="111">
        <f>'Cost Flow Detail'!J198</f>
        <v>0</v>
      </c>
      <c r="H216" s="111">
        <f>'Cost Flow Detail'!J199</f>
        <v>0</v>
      </c>
      <c r="I216" s="111">
        <f>'Cost Flow Detail'!J202</f>
        <v>0</v>
      </c>
      <c r="J216" s="111">
        <f>'Cost Flow Detail'!J203</f>
        <v>0</v>
      </c>
      <c r="K216" s="111">
        <f>'Cost Flow Detail'!J204</f>
        <v>0</v>
      </c>
      <c r="L216" s="111">
        <f>'Cost Flow Detail'!J205</f>
        <v>0</v>
      </c>
    </row>
    <row r="217" spans="1:12" ht="12.75" customHeight="1">
      <c r="A217" s="111">
        <f>'Cost Flow Detail'!K190</f>
        <v>0</v>
      </c>
      <c r="B217" s="111">
        <f>'Cost Flow Detail'!K191</f>
        <v>0</v>
      </c>
      <c r="C217" s="111">
        <f>'Cost Flow Detail'!K192</f>
        <v>0</v>
      </c>
      <c r="D217" s="111">
        <f>'Cost Flow Detail'!K193</f>
        <v>0</v>
      </c>
      <c r="E217" s="111">
        <f>'Cost Flow Detail'!K196</f>
        <v>0</v>
      </c>
      <c r="F217" s="111">
        <f>'Cost Flow Detail'!K197</f>
        <v>0</v>
      </c>
      <c r="G217" s="111">
        <f>'Cost Flow Detail'!K198</f>
        <v>0</v>
      </c>
      <c r="H217" s="111">
        <f>'Cost Flow Detail'!K199</f>
        <v>0</v>
      </c>
      <c r="I217" s="111">
        <f>'Cost Flow Detail'!K202</f>
        <v>0</v>
      </c>
      <c r="J217" s="111">
        <f>'Cost Flow Detail'!K203</f>
        <v>0</v>
      </c>
      <c r="K217" s="111">
        <f>'Cost Flow Detail'!K204</f>
        <v>0</v>
      </c>
      <c r="L217" s="111">
        <f>'Cost Flow Detail'!K205</f>
        <v>0</v>
      </c>
    </row>
    <row r="218" spans="1:12" ht="12.75" customHeight="1">
      <c r="A218" s="111">
        <f>'Cost Flow Detail'!L190</f>
        <v>0</v>
      </c>
      <c r="B218" s="111">
        <f>'Cost Flow Detail'!L191</f>
        <v>0</v>
      </c>
      <c r="C218" s="111">
        <f>'Cost Flow Detail'!L192</f>
        <v>0</v>
      </c>
      <c r="D218" s="111">
        <f>'Cost Flow Detail'!L193</f>
        <v>0</v>
      </c>
      <c r="E218" s="111">
        <f>'Cost Flow Detail'!L196</f>
        <v>0</v>
      </c>
      <c r="F218" s="111">
        <f>'Cost Flow Detail'!L197</f>
        <v>0</v>
      </c>
      <c r="G218" s="111">
        <f>'Cost Flow Detail'!L198</f>
        <v>0</v>
      </c>
      <c r="H218" s="111">
        <f>'Cost Flow Detail'!L199</f>
        <v>0</v>
      </c>
      <c r="I218" s="111">
        <f>'Cost Flow Detail'!L202</f>
        <v>0</v>
      </c>
      <c r="J218" s="111">
        <f>'Cost Flow Detail'!L203</f>
        <v>0</v>
      </c>
      <c r="K218" s="111">
        <f>'Cost Flow Detail'!L204</f>
        <v>0</v>
      </c>
      <c r="L218" s="111">
        <f>'Cost Flow Detail'!L205</f>
        <v>0</v>
      </c>
    </row>
    <row r="219" spans="1:12" ht="12.75" customHeight="1">
      <c r="A219" s="111">
        <f>'Cost Flow Detail'!N190</f>
        <v>0</v>
      </c>
      <c r="B219" s="111">
        <f>'Cost Flow Detail'!N191</f>
        <v>0</v>
      </c>
      <c r="C219" s="111">
        <f>'Cost Flow Detail'!N192</f>
        <v>0</v>
      </c>
      <c r="D219" s="111">
        <f>'Cost Flow Detail'!N193</f>
        <v>0</v>
      </c>
      <c r="E219" s="111">
        <f>'Cost Flow Detail'!N196</f>
        <v>0</v>
      </c>
      <c r="F219" s="111">
        <f>'Cost Flow Detail'!N197</f>
        <v>0</v>
      </c>
      <c r="G219" s="111">
        <f>'Cost Flow Detail'!N198</f>
        <v>0</v>
      </c>
      <c r="H219" s="111">
        <f>'Cost Flow Detail'!N199</f>
        <v>0</v>
      </c>
      <c r="I219" s="111">
        <f>'Cost Flow Detail'!N202</f>
        <v>0</v>
      </c>
      <c r="J219" s="111">
        <f>'Cost Flow Detail'!N203</f>
        <v>0</v>
      </c>
      <c r="K219" s="111">
        <f>'Cost Flow Detail'!N204</f>
        <v>0</v>
      </c>
      <c r="L219" s="111">
        <f>'Cost Flow Detail'!N205</f>
        <v>0</v>
      </c>
    </row>
    <row r="220" spans="1:12" ht="12.75" customHeight="1">
      <c r="A220" s="111">
        <f>'Cost Flow Detail'!O190</f>
        <v>0</v>
      </c>
      <c r="B220" s="111">
        <f>'Cost Flow Detail'!O191</f>
        <v>0</v>
      </c>
      <c r="C220" s="111">
        <f>'Cost Flow Detail'!O192</f>
        <v>0</v>
      </c>
      <c r="D220" s="111">
        <f>'Cost Flow Detail'!O193</f>
        <v>0</v>
      </c>
      <c r="E220" s="111">
        <f>'Cost Flow Detail'!O196</f>
        <v>0</v>
      </c>
      <c r="F220" s="111">
        <f>'Cost Flow Detail'!O197</f>
        <v>0</v>
      </c>
      <c r="G220" s="111">
        <f>'Cost Flow Detail'!O198</f>
        <v>0</v>
      </c>
      <c r="H220" s="111">
        <f>'Cost Flow Detail'!O199</f>
        <v>0</v>
      </c>
      <c r="I220" s="111">
        <f>'Cost Flow Detail'!O202</f>
        <v>0</v>
      </c>
      <c r="J220" s="111">
        <f>'Cost Flow Detail'!O203</f>
        <v>0</v>
      </c>
      <c r="K220" s="111">
        <f>'Cost Flow Detail'!O204</f>
        <v>0</v>
      </c>
      <c r="L220" s="111">
        <f>'Cost Flow Detail'!O205</f>
        <v>0</v>
      </c>
    </row>
    <row r="221" spans="1:12" ht="12.75" customHeight="1">
      <c r="A221" s="111">
        <f>'Cost Flow Detail'!P190</f>
        <v>0</v>
      </c>
      <c r="B221" s="111">
        <f>'Cost Flow Detail'!P191</f>
        <v>0</v>
      </c>
      <c r="C221" s="111">
        <f>'Cost Flow Detail'!P192</f>
        <v>0</v>
      </c>
      <c r="D221" s="111">
        <f>'Cost Flow Detail'!P193</f>
        <v>0</v>
      </c>
      <c r="E221" s="111">
        <f>'Cost Flow Detail'!P196</f>
        <v>0</v>
      </c>
      <c r="F221" s="111">
        <f>'Cost Flow Detail'!P197</f>
        <v>0</v>
      </c>
      <c r="G221" s="111">
        <f>'Cost Flow Detail'!P198</f>
        <v>0</v>
      </c>
      <c r="H221" s="111">
        <f>'Cost Flow Detail'!P199</f>
        <v>0</v>
      </c>
      <c r="I221" s="111">
        <f>'Cost Flow Detail'!P202</f>
        <v>0</v>
      </c>
      <c r="J221" s="111">
        <f>'Cost Flow Detail'!P203</f>
        <v>0</v>
      </c>
      <c r="K221" s="111">
        <f>'Cost Flow Detail'!P204</f>
        <v>0</v>
      </c>
      <c r="L221" s="111">
        <f>'Cost Flow Detail'!P205</f>
        <v>0</v>
      </c>
    </row>
    <row r="222" spans="1:12" ht="12.75" customHeight="1">
      <c r="A222" s="111">
        <f>'Cost Flow Detail'!B191</f>
        <v>0</v>
      </c>
      <c r="B222" s="111">
        <f>'Cost Flow Detail'!C191</f>
        <v>0</v>
      </c>
      <c r="C222" s="111">
        <f>'Cost Flow Detail'!D191</f>
        <v>0</v>
      </c>
      <c r="D222" s="111">
        <f>'Cost Flow Detail'!F191</f>
        <v>0</v>
      </c>
      <c r="E222" s="111">
        <f>'Cost Flow Detail'!G191</f>
        <v>0</v>
      </c>
      <c r="F222" s="111">
        <f>'Cost Flow Detail'!H191</f>
        <v>0</v>
      </c>
      <c r="G222" s="111">
        <f>'Cost Flow Detail'!J191</f>
        <v>0</v>
      </c>
      <c r="H222" s="111">
        <f>'Cost Flow Detail'!K191</f>
        <v>0</v>
      </c>
      <c r="I222" s="111">
        <f>'Cost Flow Detail'!L191</f>
        <v>0</v>
      </c>
      <c r="J222" s="111">
        <f>'Cost Flow Detail'!N191</f>
        <v>0</v>
      </c>
      <c r="K222" s="111">
        <f>'Cost Flow Detail'!O191</f>
        <v>0</v>
      </c>
      <c r="L222" s="111">
        <f>'Cost Flow Detail'!P191</f>
        <v>0</v>
      </c>
    </row>
    <row r="223" spans="1:12" ht="12.75" customHeight="1">
      <c r="A223" s="111">
        <f>'Cost Flow Detail'!B192</f>
        <v>0</v>
      </c>
      <c r="B223" s="111">
        <f>'Cost Flow Detail'!C192</f>
        <v>0</v>
      </c>
      <c r="C223" s="111">
        <f>'Cost Flow Detail'!D192</f>
        <v>0</v>
      </c>
      <c r="D223" s="111">
        <f>'Cost Flow Detail'!F192</f>
        <v>0</v>
      </c>
      <c r="E223" s="111">
        <f>'Cost Flow Detail'!G192</f>
        <v>0</v>
      </c>
      <c r="F223" s="111">
        <f>'Cost Flow Detail'!H192</f>
        <v>0</v>
      </c>
      <c r="G223" s="111">
        <f>'Cost Flow Detail'!J192</f>
        <v>0</v>
      </c>
      <c r="H223" s="111">
        <f>'Cost Flow Detail'!K192</f>
        <v>0</v>
      </c>
      <c r="I223" s="111">
        <f>'Cost Flow Detail'!L192</f>
        <v>0</v>
      </c>
      <c r="J223" s="111">
        <f>'Cost Flow Detail'!N192</f>
        <v>0</v>
      </c>
      <c r="K223" s="111">
        <f>'Cost Flow Detail'!O192</f>
        <v>0</v>
      </c>
      <c r="L223" s="111">
        <f>'Cost Flow Detail'!P192</f>
        <v>0</v>
      </c>
    </row>
    <row r="224" spans="1:12" ht="12.75" customHeight="1">
      <c r="A224" s="111">
        <f>'Cost Flow Detail'!B193</f>
        <v>0</v>
      </c>
      <c r="B224" s="111">
        <f>'Cost Flow Detail'!C193</f>
        <v>0</v>
      </c>
      <c r="C224" s="111">
        <f>'Cost Flow Detail'!D193</f>
        <v>0</v>
      </c>
      <c r="D224" s="111">
        <f>'Cost Flow Detail'!F193</f>
        <v>0</v>
      </c>
      <c r="E224" s="111">
        <f>'Cost Flow Detail'!G193</f>
        <v>0</v>
      </c>
      <c r="F224" s="111">
        <f>'Cost Flow Detail'!H193</f>
        <v>0</v>
      </c>
      <c r="G224" s="111">
        <f>'Cost Flow Detail'!J193</f>
        <v>0</v>
      </c>
      <c r="H224" s="111">
        <f>'Cost Flow Detail'!K193</f>
        <v>0</v>
      </c>
      <c r="I224" s="111">
        <f>'Cost Flow Detail'!L193</f>
        <v>0</v>
      </c>
      <c r="J224" s="111">
        <f>'Cost Flow Detail'!N193</f>
        <v>0</v>
      </c>
      <c r="K224" s="111">
        <f>'Cost Flow Detail'!O193</f>
        <v>0</v>
      </c>
      <c r="L224" s="111">
        <f>'Cost Flow Detail'!P193</f>
        <v>0</v>
      </c>
    </row>
    <row r="225" spans="1:12" ht="12.75" customHeight="1">
      <c r="A225" s="111">
        <f>'Cost Flow'!B61</f>
        <v>0</v>
      </c>
      <c r="B225" s="111">
        <f>'Cost Flow'!C61</f>
        <v>0</v>
      </c>
      <c r="C225" s="111">
        <f>'Cost Flow'!D61</f>
        <v>0</v>
      </c>
      <c r="D225" s="111">
        <f>'Cost Flow'!F61</f>
        <v>0</v>
      </c>
      <c r="E225" s="111">
        <f>'Cost Flow'!G61</f>
        <v>0</v>
      </c>
      <c r="F225" s="111">
        <f>'Cost Flow'!H61</f>
        <v>0</v>
      </c>
      <c r="G225" s="111">
        <f>'Cost Flow'!J61</f>
        <v>0</v>
      </c>
      <c r="H225" s="111">
        <f>'Cost Flow'!K61</f>
        <v>0</v>
      </c>
      <c r="I225" s="111">
        <f>'Cost Flow'!L61</f>
        <v>0</v>
      </c>
      <c r="J225" s="111">
        <f>'Cost Flow'!N61</f>
        <v>0</v>
      </c>
      <c r="K225" s="111">
        <f>'Cost Flow'!O61</f>
        <v>0</v>
      </c>
      <c r="L225" s="111">
        <f>'Cost Flow'!P61</f>
        <v>0</v>
      </c>
    </row>
    <row r="226" spans="1:12" ht="12.75" customHeight="1">
      <c r="A226" s="111">
        <f>'Cost Flow Detail'!B196</f>
        <v>0</v>
      </c>
      <c r="B226" s="111">
        <f>'Cost Flow Detail'!C196</f>
        <v>0</v>
      </c>
      <c r="C226" s="111">
        <f>'Cost Flow Detail'!D196</f>
        <v>0</v>
      </c>
      <c r="D226" s="111">
        <f>'Cost Flow Detail'!F196</f>
        <v>0</v>
      </c>
      <c r="E226" s="111">
        <f>'Cost Flow Detail'!G196</f>
        <v>0</v>
      </c>
      <c r="F226" s="111">
        <f>'Cost Flow Detail'!H196</f>
        <v>0</v>
      </c>
      <c r="G226" s="111">
        <f>'Cost Flow Detail'!J196</f>
        <v>0</v>
      </c>
      <c r="H226" s="111">
        <f>'Cost Flow Detail'!K196</f>
        <v>0</v>
      </c>
      <c r="I226" s="111">
        <f>'Cost Flow Detail'!L196</f>
        <v>0</v>
      </c>
      <c r="J226" s="111">
        <f>'Cost Flow Detail'!N196</f>
        <v>0</v>
      </c>
      <c r="K226" s="111">
        <f>'Cost Flow Detail'!O196</f>
        <v>0</v>
      </c>
      <c r="L226" s="111">
        <f>'Cost Flow Detail'!P196</f>
        <v>0</v>
      </c>
    </row>
    <row r="227" spans="1:12" ht="12.75" customHeight="1">
      <c r="A227" s="111">
        <f>'Cost Flow Detail'!B197</f>
        <v>0</v>
      </c>
      <c r="B227" s="111">
        <f>'Cost Flow Detail'!C197</f>
        <v>0</v>
      </c>
      <c r="C227" s="111">
        <f>'Cost Flow Detail'!D197</f>
        <v>0</v>
      </c>
      <c r="D227" s="111">
        <f>'Cost Flow Detail'!F197</f>
        <v>0</v>
      </c>
      <c r="E227" s="111">
        <f>'Cost Flow Detail'!G197</f>
        <v>0</v>
      </c>
      <c r="F227" s="111">
        <f>'Cost Flow Detail'!H197</f>
        <v>0</v>
      </c>
      <c r="G227" s="111">
        <f>'Cost Flow Detail'!J197</f>
        <v>0</v>
      </c>
      <c r="H227" s="111">
        <f>'Cost Flow Detail'!K197</f>
        <v>0</v>
      </c>
      <c r="I227" s="111">
        <f>'Cost Flow Detail'!L197</f>
        <v>0</v>
      </c>
      <c r="J227" s="111">
        <f>'Cost Flow Detail'!N197</f>
        <v>0</v>
      </c>
      <c r="K227" s="111">
        <f>'Cost Flow Detail'!O197</f>
        <v>0</v>
      </c>
      <c r="L227" s="111">
        <f>'Cost Flow Detail'!P197</f>
        <v>0</v>
      </c>
    </row>
    <row r="228" spans="1:12" ht="12.75" customHeight="1">
      <c r="A228" s="111">
        <f>'Cost Flow Detail'!B198</f>
        <v>0</v>
      </c>
      <c r="B228" s="111">
        <f>'Cost Flow Detail'!C198</f>
        <v>0</v>
      </c>
      <c r="C228" s="111">
        <f>'Cost Flow Detail'!D198</f>
        <v>0</v>
      </c>
      <c r="D228" s="111">
        <f>'Cost Flow Detail'!F198</f>
        <v>0</v>
      </c>
      <c r="E228" s="111">
        <f>'Cost Flow Detail'!G198</f>
        <v>0</v>
      </c>
      <c r="F228" s="111">
        <f>'Cost Flow Detail'!H198</f>
        <v>0</v>
      </c>
      <c r="G228" s="111">
        <f>'Cost Flow Detail'!J198</f>
        <v>0</v>
      </c>
      <c r="H228" s="111">
        <f>'Cost Flow Detail'!K198</f>
        <v>0</v>
      </c>
      <c r="I228" s="111">
        <f>'Cost Flow Detail'!L198</f>
        <v>0</v>
      </c>
      <c r="J228" s="111">
        <f>'Cost Flow Detail'!N198</f>
        <v>0</v>
      </c>
      <c r="K228" s="111">
        <f>'Cost Flow Detail'!O198</f>
        <v>0</v>
      </c>
      <c r="L228" s="111">
        <f>'Cost Flow Detail'!P198</f>
        <v>0</v>
      </c>
    </row>
    <row r="229" spans="1:12" ht="12.75" customHeight="1">
      <c r="A229" s="111">
        <f>'Cost Flow Detail'!B199</f>
        <v>0</v>
      </c>
      <c r="B229" s="111">
        <f>'Cost Flow Detail'!C199</f>
        <v>0</v>
      </c>
      <c r="C229" s="111">
        <f>'Cost Flow Detail'!D199</f>
        <v>0</v>
      </c>
      <c r="D229" s="111">
        <f>'Cost Flow Detail'!F199</f>
        <v>0</v>
      </c>
      <c r="E229" s="111">
        <f>'Cost Flow Detail'!G199</f>
        <v>0</v>
      </c>
      <c r="F229" s="111">
        <f>'Cost Flow Detail'!H199</f>
        <v>0</v>
      </c>
      <c r="G229" s="111">
        <f>'Cost Flow Detail'!J199</f>
        <v>0</v>
      </c>
      <c r="H229" s="111">
        <f>'Cost Flow Detail'!K199</f>
        <v>0</v>
      </c>
      <c r="I229" s="111">
        <f>'Cost Flow Detail'!L199</f>
        <v>0</v>
      </c>
      <c r="J229" s="111">
        <f>'Cost Flow Detail'!N199</f>
        <v>0</v>
      </c>
      <c r="K229" s="111">
        <f>'Cost Flow Detail'!O199</f>
        <v>0</v>
      </c>
      <c r="L229" s="111">
        <f>'Cost Flow Detail'!P199</f>
        <v>0</v>
      </c>
    </row>
    <row r="230" spans="1:12" ht="12.75" customHeight="1">
      <c r="A230" s="111">
        <f>'Cost Flow'!B65</f>
        <v>0</v>
      </c>
      <c r="B230" s="111">
        <f>'Cost Flow'!C65</f>
        <v>0</v>
      </c>
      <c r="C230" s="111">
        <f>'Cost Flow'!D65</f>
        <v>0</v>
      </c>
      <c r="D230" s="111">
        <f>'Cost Flow'!F65</f>
        <v>0</v>
      </c>
      <c r="E230" s="111">
        <f>'Cost Flow'!G65</f>
        <v>0</v>
      </c>
      <c r="F230" s="111">
        <f>'Cost Flow'!H65</f>
        <v>0</v>
      </c>
      <c r="G230" s="111">
        <f>'Cost Flow'!J65</f>
        <v>0</v>
      </c>
      <c r="H230" s="111">
        <f>'Cost Flow'!K65</f>
        <v>0</v>
      </c>
      <c r="I230" s="111">
        <f>'Cost Flow'!L65</f>
        <v>0</v>
      </c>
      <c r="J230" s="111">
        <f>'Cost Flow'!N65</f>
        <v>0</v>
      </c>
      <c r="K230" s="111">
        <f>'Cost Flow'!O65</f>
        <v>0</v>
      </c>
      <c r="L230" s="111">
        <f>'Cost Flow'!P65</f>
        <v>0</v>
      </c>
    </row>
    <row r="231" spans="1:12" ht="12.75" customHeight="1">
      <c r="A231" s="111">
        <f>'Cost Flow Detail'!B202</f>
        <v>0</v>
      </c>
      <c r="B231" s="111">
        <f>'Cost Flow Detail'!C202</f>
        <v>0</v>
      </c>
      <c r="C231" s="111">
        <f>'Cost Flow Detail'!D202</f>
        <v>0</v>
      </c>
      <c r="D231" s="111">
        <f>'Cost Flow Detail'!F202</f>
        <v>0</v>
      </c>
      <c r="E231" s="111">
        <f>'Cost Flow Detail'!G202</f>
        <v>0</v>
      </c>
      <c r="F231" s="111">
        <f>'Cost Flow Detail'!H202</f>
        <v>0</v>
      </c>
      <c r="G231" s="111">
        <f>'Cost Flow Detail'!J202</f>
        <v>0</v>
      </c>
      <c r="H231" s="111">
        <f>'Cost Flow Detail'!K202</f>
        <v>0</v>
      </c>
      <c r="I231" s="111">
        <f>'Cost Flow Detail'!L202</f>
        <v>0</v>
      </c>
      <c r="J231" s="111">
        <f>'Cost Flow Detail'!N202</f>
        <v>0</v>
      </c>
      <c r="K231" s="111">
        <f>'Cost Flow Detail'!O202</f>
        <v>0</v>
      </c>
      <c r="L231" s="111">
        <f>'Cost Flow Detail'!P202</f>
        <v>0</v>
      </c>
    </row>
    <row r="232" spans="1:12" ht="12.75" customHeight="1">
      <c r="A232" s="111">
        <f>'Cost Flow Detail'!B203</f>
        <v>0</v>
      </c>
      <c r="B232" s="111">
        <f>'Cost Flow Detail'!C203</f>
        <v>0</v>
      </c>
      <c r="C232" s="111">
        <f>'Cost Flow Detail'!D203</f>
        <v>0</v>
      </c>
      <c r="D232" s="111">
        <f>'Cost Flow Detail'!F203</f>
        <v>0</v>
      </c>
      <c r="E232" s="111">
        <f>'Cost Flow Detail'!G203</f>
        <v>0</v>
      </c>
      <c r="F232" s="111">
        <f>'Cost Flow Detail'!H203</f>
        <v>0</v>
      </c>
      <c r="G232" s="111">
        <f>'Cost Flow Detail'!J203</f>
        <v>0</v>
      </c>
      <c r="H232" s="111">
        <f>'Cost Flow Detail'!K203</f>
        <v>0</v>
      </c>
      <c r="I232" s="111">
        <f>'Cost Flow Detail'!L203</f>
        <v>0</v>
      </c>
      <c r="J232" s="111">
        <f>'Cost Flow Detail'!N203</f>
        <v>0</v>
      </c>
      <c r="K232" s="111">
        <f>'Cost Flow Detail'!O203</f>
        <v>0</v>
      </c>
      <c r="L232" s="111">
        <f>'Cost Flow Detail'!P203</f>
        <v>0</v>
      </c>
    </row>
    <row r="233" spans="1:12" ht="12.75" customHeight="1">
      <c r="A233" s="111">
        <f>'Cost Flow Detail'!B204</f>
        <v>0</v>
      </c>
      <c r="B233" s="111">
        <f>'Cost Flow Detail'!C204</f>
        <v>0</v>
      </c>
      <c r="C233" s="111">
        <f>'Cost Flow Detail'!D204</f>
        <v>0</v>
      </c>
      <c r="D233" s="111">
        <f>'Cost Flow Detail'!F204</f>
        <v>0</v>
      </c>
      <c r="E233" s="111">
        <f>'Cost Flow Detail'!G204</f>
        <v>0</v>
      </c>
      <c r="F233" s="111">
        <f>'Cost Flow Detail'!H204</f>
        <v>0</v>
      </c>
      <c r="G233" s="111">
        <f>'Cost Flow Detail'!J204</f>
        <v>0</v>
      </c>
      <c r="H233" s="111">
        <f>'Cost Flow Detail'!K204</f>
        <v>0</v>
      </c>
      <c r="I233" s="111">
        <f>'Cost Flow Detail'!L204</f>
        <v>0</v>
      </c>
      <c r="J233" s="111">
        <f>'Cost Flow Detail'!N204</f>
        <v>0</v>
      </c>
      <c r="K233" s="111">
        <f>'Cost Flow Detail'!O204</f>
        <v>0</v>
      </c>
      <c r="L233" s="111">
        <f>'Cost Flow Detail'!P204</f>
        <v>0</v>
      </c>
    </row>
    <row r="234" spans="1:12" ht="12.75" customHeight="1">
      <c r="A234" s="111">
        <f>'Cost Flow Detail'!B205</f>
        <v>0</v>
      </c>
      <c r="B234" s="111">
        <f>'Cost Flow Detail'!C205</f>
        <v>0</v>
      </c>
      <c r="C234" s="111">
        <f>'Cost Flow Detail'!D205</f>
        <v>0</v>
      </c>
      <c r="D234" s="111">
        <f>'Cost Flow Detail'!F205</f>
        <v>0</v>
      </c>
      <c r="E234" s="111">
        <f>'Cost Flow Detail'!G205</f>
        <v>0</v>
      </c>
      <c r="F234" s="111">
        <f>'Cost Flow Detail'!H205</f>
        <v>0</v>
      </c>
      <c r="G234" s="111">
        <f>'Cost Flow Detail'!J205</f>
        <v>0</v>
      </c>
      <c r="H234" s="111">
        <f>'Cost Flow Detail'!K205</f>
        <v>0</v>
      </c>
      <c r="I234" s="111">
        <f>'Cost Flow Detail'!L205</f>
        <v>0</v>
      </c>
      <c r="J234" s="111">
        <f>'Cost Flow Detail'!N205</f>
        <v>0</v>
      </c>
      <c r="K234" s="111">
        <f>'Cost Flow Detail'!O205</f>
        <v>0</v>
      </c>
      <c r="L234" s="111">
        <f>'Cost Flow Detail'!P205</f>
        <v>0</v>
      </c>
    </row>
    <row r="235" spans="1:12" ht="12.75" customHeight="1">
      <c r="A235" s="111">
        <f>'Cost Flow'!B69</f>
        <v>0</v>
      </c>
      <c r="B235" s="111">
        <f>'Cost Flow'!C69</f>
        <v>0</v>
      </c>
      <c r="C235" s="111">
        <f>'Cost Flow'!D69</f>
        <v>0</v>
      </c>
      <c r="D235" s="111">
        <f>'Cost Flow'!F69</f>
        <v>0</v>
      </c>
      <c r="E235" s="111">
        <f>'Cost Flow'!G69</f>
        <v>0</v>
      </c>
      <c r="F235" s="111">
        <f>'Cost Flow'!H69</f>
        <v>0</v>
      </c>
      <c r="G235" s="111">
        <f>'Cost Flow'!J69</f>
        <v>0</v>
      </c>
      <c r="H235" s="111">
        <f>'Cost Flow'!K69</f>
        <v>0</v>
      </c>
      <c r="I235" s="111">
        <f>'Cost Flow'!L69</f>
        <v>0</v>
      </c>
      <c r="J235" s="111">
        <f>'Cost Flow'!N69</f>
        <v>0</v>
      </c>
      <c r="K235" s="111">
        <f>'Cost Flow'!O69</f>
        <v>0</v>
      </c>
      <c r="L235" s="111">
        <f>'Cost Flow'!P69</f>
        <v>0</v>
      </c>
    </row>
    <row r="236" spans="1:12" ht="12.75" customHeight="1">
      <c r="A236" s="111">
        <f>'Cost Flow'!B73</f>
        <v>0</v>
      </c>
      <c r="B236" s="111">
        <f>'Cost Flow'!C73</f>
        <v>0</v>
      </c>
      <c r="C236" s="111">
        <f>'Cost Flow'!D73</f>
        <v>0</v>
      </c>
      <c r="D236" s="111">
        <f>'Cost Flow'!F73</f>
        <v>0</v>
      </c>
      <c r="E236" s="111">
        <f>'Cost Flow'!G73</f>
        <v>0</v>
      </c>
      <c r="F236" s="111">
        <f>'Cost Flow'!H73</f>
        <v>0</v>
      </c>
      <c r="G236" s="111">
        <f>'Cost Flow'!J73</f>
        <v>0</v>
      </c>
      <c r="H236" s="111">
        <f>'Cost Flow'!K73</f>
        <v>0</v>
      </c>
      <c r="I236" s="111">
        <f>'Cost Flow'!L73</f>
        <v>0</v>
      </c>
      <c r="J236" s="111">
        <f>'Cost Flow'!N73</f>
        <v>0</v>
      </c>
      <c r="K236" s="111">
        <f>'Cost Flow'!O73</f>
        <v>0</v>
      </c>
      <c r="L236" s="111">
        <f>'Cost Flow'!P73</f>
        <v>0</v>
      </c>
    </row>
    <row r="237" spans="1:12" ht="12.75" customHeight="1">
      <c r="A237" s="3" t="str">
        <f>'(Intermediate Computations)'!B289</f>
        <v>Jan 2011</v>
      </c>
      <c r="B237" s="3" t="str">
        <f>'(Intermediate Computations)'!C289</f>
        <v>Feb 2011</v>
      </c>
      <c r="C237" s="3" t="str">
        <f>'(Intermediate Computations)'!D289</f>
        <v>Mar 2011</v>
      </c>
      <c r="D237" s="3" t="str">
        <f>'(Intermediate Computations)'!F289</f>
        <v>Apr 2011</v>
      </c>
      <c r="E237" s="3" t="str">
        <f>'(Intermediate Computations)'!G289</f>
        <v>May 2011</v>
      </c>
      <c r="F237" s="3" t="str">
        <f>'(Intermediate Computations)'!H289</f>
        <v>Jun 2011</v>
      </c>
      <c r="G237" s="3" t="str">
        <f>'(Intermediate Computations)'!J289</f>
        <v>Jul 2011</v>
      </c>
      <c r="H237" s="3" t="str">
        <f>'(Intermediate Computations)'!K289</f>
        <v>Aug 2011</v>
      </c>
      <c r="I237" s="3" t="str">
        <f>'(Intermediate Computations)'!L289</f>
        <v>Sep 2011</v>
      </c>
      <c r="J237" s="3" t="str">
        <f>'(Intermediate Computations)'!N289</f>
        <v>Oct 2011</v>
      </c>
      <c r="K237" s="3" t="str">
        <f>'(Intermediate Computations)'!O289</f>
        <v>Nov 2011</v>
      </c>
      <c r="L237" s="3" t="str">
        <f>'(Intermediate Computations)'!P289</f>
        <v>Dec 2011</v>
      </c>
    </row>
    <row r="238" spans="1:12" ht="12.75" customHeight="1">
      <c r="A238" s="3">
        <f>'(Intermediate Computations)'!B286</f>
        <v>40544</v>
      </c>
      <c r="B238" s="3">
        <f>'(Intermediate Computations)'!C286</f>
        <v>40575</v>
      </c>
      <c r="C238" s="3">
        <f>'(Intermediate Computations)'!D286</f>
        <v>40603</v>
      </c>
      <c r="D238" s="3">
        <f>'(Intermediate Computations)'!F286</f>
        <v>40634</v>
      </c>
      <c r="E238" s="3">
        <f>'(Intermediate Computations)'!G286</f>
        <v>40664</v>
      </c>
      <c r="F238" s="3">
        <f>'(Intermediate Computations)'!H286</f>
        <v>40695</v>
      </c>
      <c r="G238" s="3">
        <f>'(Intermediate Computations)'!J286</f>
        <v>40725</v>
      </c>
      <c r="H238" s="3">
        <f>'(Intermediate Computations)'!K286</f>
        <v>40756</v>
      </c>
      <c r="I238" s="3">
        <f>'(Intermediate Computations)'!L286</f>
        <v>40787</v>
      </c>
      <c r="J238" s="3">
        <f>'(Intermediate Computations)'!N286</f>
        <v>40817</v>
      </c>
      <c r="K238" s="3">
        <f>'(Intermediate Computations)'!O286</f>
        <v>40848</v>
      </c>
      <c r="L238" s="3">
        <f>'(Intermediate Computations)'!P286</f>
        <v>40878</v>
      </c>
    </row>
    <row r="239" spans="1:12" ht="12.75" customHeight="1">
      <c r="A239" s="108">
        <f>'Plot Support'!B9</f>
        <v>0</v>
      </c>
      <c r="B239" s="108">
        <f>'Plot Support'!C9</f>
        <v>0</v>
      </c>
      <c r="C239" s="108">
        <f>'Plot Support'!D9</f>
        <v>0</v>
      </c>
      <c r="D239" s="108">
        <f>'Plot Support'!F9</f>
        <v>0</v>
      </c>
      <c r="E239" s="108">
        <f>'Plot Support'!G9</f>
        <v>0</v>
      </c>
      <c r="F239" s="108">
        <f>'Plot Support'!H9</f>
        <v>0</v>
      </c>
      <c r="G239" s="108">
        <f>'Plot Support'!J9</f>
        <v>0</v>
      </c>
      <c r="H239" s="108">
        <f>'Plot Support'!K9</f>
        <v>0</v>
      </c>
      <c r="I239" s="108">
        <f>'Plot Support'!L9</f>
        <v>0</v>
      </c>
      <c r="J239" s="108">
        <f>'Plot Support'!N9</f>
        <v>0</v>
      </c>
      <c r="K239" s="108">
        <f>'Plot Support'!O9</f>
        <v>0</v>
      </c>
      <c r="L239" s="108">
        <f>'Plot Support'!P9</f>
        <v>0</v>
      </c>
    </row>
    <row r="240" spans="1:12" ht="12.75" customHeight="1">
      <c r="A240" s="108">
        <f>'Plot Support'!B10</f>
        <v>0</v>
      </c>
      <c r="B240" s="108">
        <f>'Plot Support'!C10</f>
        <v>0</v>
      </c>
      <c r="C240" s="108">
        <f>'Plot Support'!D10</f>
        <v>0</v>
      </c>
      <c r="D240" s="108">
        <f>'Plot Support'!F10</f>
        <v>0</v>
      </c>
      <c r="E240" s="108">
        <f>'Plot Support'!G10</f>
        <v>0</v>
      </c>
      <c r="F240" s="108">
        <f>'Plot Support'!H10</f>
        <v>0</v>
      </c>
      <c r="G240" s="108">
        <f>'Plot Support'!J10</f>
        <v>0</v>
      </c>
      <c r="H240" s="108">
        <f>'Plot Support'!K10</f>
        <v>0</v>
      </c>
      <c r="I240" s="108">
        <f>'Plot Support'!L10</f>
        <v>0</v>
      </c>
      <c r="J240" s="108">
        <f>'Plot Support'!N10</f>
        <v>0</v>
      </c>
      <c r="K240" s="108">
        <f>'Plot Support'!O10</f>
        <v>0</v>
      </c>
      <c r="L240" s="108">
        <f>'Plot Support'!P10</f>
        <v>0</v>
      </c>
    </row>
    <row r="241" spans="1:12" ht="12.75" customHeight="1">
      <c r="A241" s="108">
        <f>'Plot Support'!B11</f>
        <v>0</v>
      </c>
      <c r="B241" s="108">
        <f>'Plot Support'!C11</f>
        <v>0</v>
      </c>
      <c r="C241" s="108">
        <f>'Plot Support'!D11</f>
        <v>0</v>
      </c>
      <c r="D241" s="108">
        <f>'Plot Support'!F11</f>
        <v>0</v>
      </c>
      <c r="E241" s="108">
        <f>'Plot Support'!G11</f>
        <v>0</v>
      </c>
      <c r="F241" s="108">
        <f>'Plot Support'!H11</f>
        <v>0</v>
      </c>
      <c r="G241" s="108">
        <f>'Plot Support'!J11</f>
        <v>0</v>
      </c>
      <c r="H241" s="108">
        <f>'Plot Support'!K11</f>
        <v>0</v>
      </c>
      <c r="I241" s="108">
        <f>'Plot Support'!L11</f>
        <v>0</v>
      </c>
      <c r="J241" s="108">
        <f>'Plot Support'!N11</f>
        <v>0</v>
      </c>
      <c r="K241" s="108">
        <f>'Plot Support'!O11</f>
        <v>0</v>
      </c>
      <c r="L241" s="108">
        <f>'Plot Support'!P11</f>
        <v>0</v>
      </c>
    </row>
    <row r="242" spans="1:12" ht="12.75" customHeight="1">
      <c r="A242" s="108">
        <f>'Plot Support'!B12</f>
        <v>0</v>
      </c>
      <c r="B242" s="108">
        <f>'Plot Support'!C12</f>
        <v>0</v>
      </c>
      <c r="C242" s="108">
        <f>'Plot Support'!D12</f>
        <v>0</v>
      </c>
      <c r="D242" s="108">
        <f>'Plot Support'!F12</f>
        <v>0</v>
      </c>
      <c r="E242" s="108">
        <f>'Plot Support'!G12</f>
        <v>0</v>
      </c>
      <c r="F242" s="108">
        <f>'Plot Support'!H12</f>
        <v>0</v>
      </c>
      <c r="G242" s="108">
        <f>'Plot Support'!J12</f>
        <v>0</v>
      </c>
      <c r="H242" s="108">
        <f>'Plot Support'!K12</f>
        <v>0</v>
      </c>
      <c r="I242" s="108">
        <f>'Plot Support'!L12</f>
        <v>0</v>
      </c>
      <c r="J242" s="108">
        <f>'Plot Support'!N12</f>
        <v>0</v>
      </c>
      <c r="K242" s="108">
        <f>'Plot Support'!O12</f>
        <v>0</v>
      </c>
      <c r="L242" s="108">
        <f>'Plot Support'!P12</f>
        <v>0</v>
      </c>
    </row>
    <row r="243" spans="1:12" ht="12.75" customHeight="1">
      <c r="A243" s="3" t="str">
        <f>'(Intermediate Computations)'!B295</f>
        <v>Jan 2011</v>
      </c>
      <c r="B243" s="3" t="str">
        <f>'(Intermediate Computations)'!C295</f>
        <v>Feb 2011</v>
      </c>
      <c r="C243" s="3" t="str">
        <f>'(Intermediate Computations)'!D295</f>
        <v>Mar 2011</v>
      </c>
      <c r="D243" s="3" t="str">
        <f>'(Intermediate Computations)'!F295</f>
        <v>Apr 2011</v>
      </c>
      <c r="E243" s="3" t="str">
        <f>'(Intermediate Computations)'!G295</f>
        <v>May 2011</v>
      </c>
      <c r="F243" s="3" t="str">
        <f>'(Intermediate Computations)'!H295</f>
        <v>Jun 2011</v>
      </c>
      <c r="G243" s="3" t="str">
        <f>'(Intermediate Computations)'!J295</f>
        <v>Jul 2011</v>
      </c>
      <c r="H243" s="3" t="str">
        <f>'(Intermediate Computations)'!K295</f>
        <v>Aug 2011</v>
      </c>
      <c r="I243" s="3" t="str">
        <f>'(Intermediate Computations)'!L295</f>
        <v>Sep 2011</v>
      </c>
      <c r="J243" s="3" t="str">
        <f>'(Intermediate Computations)'!N295</f>
        <v>Oct 2011</v>
      </c>
      <c r="K243" s="3" t="str">
        <f>'(Intermediate Computations)'!O295</f>
        <v>Nov 2011</v>
      </c>
      <c r="L243" s="3" t="str">
        <f>'(Intermediate Computations)'!P295</f>
        <v>Dec 2011</v>
      </c>
    </row>
    <row r="244" spans="1:12" ht="12.75" customHeight="1">
      <c r="A244" s="3">
        <f>'(Intermediate Computations)'!B292</f>
        <v>40544</v>
      </c>
      <c r="B244" s="3">
        <f>'(Intermediate Computations)'!C292</f>
        <v>40575</v>
      </c>
      <c r="C244" s="3">
        <f>'(Intermediate Computations)'!D292</f>
        <v>40603</v>
      </c>
      <c r="D244" s="3">
        <f>'(Intermediate Computations)'!F292</f>
        <v>40634</v>
      </c>
      <c r="E244" s="3">
        <f>'(Intermediate Computations)'!G292</f>
        <v>40664</v>
      </c>
      <c r="F244" s="3">
        <f>'(Intermediate Computations)'!H292</f>
        <v>40695</v>
      </c>
      <c r="G244" s="3">
        <f>'(Intermediate Computations)'!J292</f>
        <v>40725</v>
      </c>
      <c r="H244" s="3">
        <f>'(Intermediate Computations)'!K292</f>
        <v>40756</v>
      </c>
      <c r="I244" s="3">
        <f>'(Intermediate Computations)'!L292</f>
        <v>40787</v>
      </c>
      <c r="J244" s="3">
        <f>'(Intermediate Computations)'!N292</f>
        <v>40817</v>
      </c>
      <c r="K244" s="3">
        <f>'(Intermediate Computations)'!O292</f>
        <v>40848</v>
      </c>
      <c r="L244" s="3">
        <f>'(Intermediate Computations)'!P292</f>
        <v>40878</v>
      </c>
    </row>
    <row r="246" spans="1:12" ht="12.75" customHeight="1">
      <c r="A246" t="s">
        <v>836</v>
      </c>
    </row>
    <row r="247" spans="1:12" ht="12.75" customHeight="1">
      <c r="A247" t="s">
        <v>229</v>
      </c>
    </row>
    <row r="248" spans="1:12" ht="12.75" customHeight="1">
      <c r="A248" t="s">
        <v>780</v>
      </c>
    </row>
    <row r="249" spans="1:12" ht="12.75" customHeight="1">
      <c r="A249" t="s">
        <v>950</v>
      </c>
    </row>
    <row r="250" spans="1:12" ht="12.75" customHeight="1">
      <c r="A250" t="s">
        <v>1051</v>
      </c>
    </row>
    <row r="251" spans="1:12" ht="12.75" customHeight="1">
      <c r="A251" t="s">
        <v>924</v>
      </c>
    </row>
    <row r="252" spans="1:12" ht="12.75" customHeight="1">
      <c r="A252" t="s">
        <v>1036</v>
      </c>
    </row>
    <row r="253" spans="1:12" ht="12.75" customHeight="1">
      <c r="A253" t="s">
        <v>200</v>
      </c>
    </row>
    <row r="254" spans="1:12" ht="12.75" customHeight="1">
      <c r="A254" t="s">
        <v>169</v>
      </c>
    </row>
    <row r="255" spans="1:12" ht="12.75" customHeight="1">
      <c r="A255" t="s">
        <v>219</v>
      </c>
    </row>
    <row r="256" spans="1:12" ht="12.75" customHeight="1">
      <c r="A256" t="s">
        <v>313</v>
      </c>
    </row>
    <row r="257" spans="1:1" ht="12.75" customHeight="1">
      <c r="A257" t="s">
        <v>400</v>
      </c>
    </row>
    <row r="258" spans="1:1" ht="12.75" customHeight="1">
      <c r="A258" t="s">
        <v>494</v>
      </c>
    </row>
    <row r="259" spans="1:1" ht="12.75" customHeight="1">
      <c r="A259" t="s">
        <v>583</v>
      </c>
    </row>
    <row r="260" spans="1:1" ht="12.75" customHeight="1">
      <c r="A260" t="s">
        <v>678</v>
      </c>
    </row>
    <row r="261" spans="1:1" ht="12.75" customHeight="1">
      <c r="A261" t="s">
        <v>136</v>
      </c>
    </row>
    <row r="262" spans="1:1" ht="12.75" customHeight="1">
      <c r="A262" t="s">
        <v>651</v>
      </c>
    </row>
    <row r="263" spans="1:1" ht="12.75" customHeight="1">
      <c r="A263" t="s">
        <v>551</v>
      </c>
    </row>
    <row r="264" spans="1:1" ht="12.75" customHeight="1">
      <c r="A264" t="s">
        <v>1016</v>
      </c>
    </row>
    <row r="265" spans="1:1" ht="12.75" customHeight="1">
      <c r="A265" t="s">
        <v>55</v>
      </c>
    </row>
    <row r="266" spans="1:1" ht="12.75" customHeight="1">
      <c r="A266" t="s">
        <v>131</v>
      </c>
    </row>
    <row r="267" spans="1:1" ht="12.75" customHeight="1">
      <c r="A267" t="s">
        <v>32</v>
      </c>
    </row>
    <row r="268" spans="1:1" ht="12.75" customHeight="1">
      <c r="A268" t="s">
        <v>972</v>
      </c>
    </row>
    <row r="269" spans="1:1" ht="12.75" customHeight="1">
      <c r="A269" t="s">
        <v>121</v>
      </c>
    </row>
    <row r="270" spans="1:1" ht="12.75" customHeight="1">
      <c r="A270" t="s">
        <v>255</v>
      </c>
    </row>
    <row r="271" spans="1:1" ht="12.75" customHeight="1">
      <c r="A271" t="s">
        <v>41</v>
      </c>
    </row>
    <row r="272" spans="1:1" ht="12.75" customHeight="1">
      <c r="A272" t="s">
        <v>357</v>
      </c>
    </row>
    <row r="273" spans="1:1" ht="12.75" customHeight="1">
      <c r="A273" t="s">
        <v>258</v>
      </c>
    </row>
    <row r="274" spans="1:1" ht="12.75" customHeight="1">
      <c r="A274" t="s">
        <v>129</v>
      </c>
    </row>
    <row r="275" spans="1:1" ht="12.75" customHeight="1">
      <c r="A275" t="s">
        <v>418</v>
      </c>
    </row>
    <row r="276" spans="1:1" ht="12.75" customHeight="1">
      <c r="A276" t="s">
        <v>340</v>
      </c>
    </row>
    <row r="277" spans="1:1" ht="12.75" customHeight="1">
      <c r="A277" t="s">
        <v>236</v>
      </c>
    </row>
    <row r="278" spans="1:1" ht="12.75" customHeight="1">
      <c r="A278" t="s">
        <v>192</v>
      </c>
    </row>
    <row r="279" spans="1:1" ht="12.75" customHeight="1">
      <c r="A279" t="s">
        <v>73</v>
      </c>
    </row>
    <row r="280" spans="1:1" ht="12.75" customHeight="1">
      <c r="A280" t="s">
        <v>327</v>
      </c>
    </row>
    <row r="281" spans="1:1" ht="12.75" customHeight="1">
      <c r="A281" t="s">
        <v>254</v>
      </c>
    </row>
    <row r="282" spans="1:1" ht="12.75" customHeight="1">
      <c r="A282" t="s">
        <v>463</v>
      </c>
    </row>
    <row r="283" spans="1:1" ht="12.75" customHeight="1">
      <c r="A283" t="s">
        <v>464</v>
      </c>
    </row>
    <row r="284" spans="1:1" ht="12.75" customHeight="1">
      <c r="A284" t="s">
        <v>392</v>
      </c>
    </row>
    <row r="285" spans="1:1" ht="12.75" customHeight="1">
      <c r="A285" t="s">
        <v>243</v>
      </c>
    </row>
    <row r="286" spans="1:1" ht="12.75" customHeight="1">
      <c r="A286" t="s">
        <v>349</v>
      </c>
    </row>
    <row r="287" spans="1:1" ht="12.75" customHeight="1">
      <c r="A287" t="s">
        <v>345</v>
      </c>
    </row>
    <row r="288" spans="1:1" ht="12.75" customHeight="1">
      <c r="A288" t="s">
        <v>476</v>
      </c>
    </row>
    <row r="289" spans="1:1" ht="12.75" customHeight="1">
      <c r="A289" t="s">
        <v>547</v>
      </c>
    </row>
    <row r="290" spans="1:1" ht="12.75" customHeight="1">
      <c r="A290" t="s">
        <v>613</v>
      </c>
    </row>
    <row r="291" spans="1:1" ht="12.75" customHeight="1">
      <c r="A291" t="s">
        <v>902</v>
      </c>
    </row>
    <row r="292" spans="1:1" ht="12.75" customHeight="1">
      <c r="A292" t="s">
        <v>11</v>
      </c>
    </row>
    <row r="293" spans="1:1" ht="12.75" customHeight="1">
      <c r="A293" t="s">
        <v>708</v>
      </c>
    </row>
    <row r="294" spans="1:1" ht="12.75" customHeight="1">
      <c r="A294" t="s">
        <v>1052</v>
      </c>
    </row>
    <row r="295" spans="1:1" ht="12.75" customHeight="1">
      <c r="A295" t="s">
        <v>87</v>
      </c>
    </row>
    <row r="296" spans="1:1" ht="12.75" customHeight="1">
      <c r="A296" t="s">
        <v>88</v>
      </c>
    </row>
    <row r="297" spans="1:1" ht="12.75" customHeight="1">
      <c r="A297" t="s">
        <v>557</v>
      </c>
    </row>
    <row r="298" spans="1:1" ht="12.75" customHeight="1">
      <c r="A298" t="s">
        <v>954</v>
      </c>
    </row>
    <row r="299" spans="1:1" ht="12.75" customHeight="1">
      <c r="A299" t="s">
        <v>653</v>
      </c>
    </row>
    <row r="300" spans="1:1" ht="12.75" customHeight="1">
      <c r="A300" t="s">
        <v>743</v>
      </c>
    </row>
    <row r="301" spans="1:1" ht="12.75" customHeight="1">
      <c r="A301" t="s">
        <v>1009</v>
      </c>
    </row>
    <row r="302" spans="1:1" ht="12.75" customHeight="1">
      <c r="A302" t="s">
        <v>95</v>
      </c>
    </row>
    <row r="303" spans="1:1" ht="12.75" customHeight="1">
      <c r="A303" t="s">
        <v>869</v>
      </c>
    </row>
    <row r="304" spans="1:1" ht="12.75" customHeight="1">
      <c r="A304" t="s">
        <v>277</v>
      </c>
    </row>
    <row r="305" spans="1:1" ht="12.75" customHeight="1">
      <c r="A305" t="s">
        <v>718</v>
      </c>
    </row>
    <row r="306" spans="1:1" ht="12.75" customHeight="1">
      <c r="A306" t="s">
        <v>858</v>
      </c>
    </row>
    <row r="307" spans="1:1" ht="12.75" customHeight="1">
      <c r="A307" t="s">
        <v>667</v>
      </c>
    </row>
    <row r="308" spans="1:1" ht="12.75" customHeight="1">
      <c r="A308" t="s">
        <v>462</v>
      </c>
    </row>
    <row r="309" spans="1:1" ht="12.75" customHeight="1">
      <c r="A309" t="s">
        <v>927</v>
      </c>
    </row>
    <row r="310" spans="1:1" ht="12.75" customHeight="1">
      <c r="A310" t="s">
        <v>452</v>
      </c>
    </row>
    <row r="311" spans="1:1" ht="12.75" customHeight="1">
      <c r="A311" t="s">
        <v>453</v>
      </c>
    </row>
    <row r="312" spans="1:1" ht="12.75" customHeight="1">
      <c r="A312" t="s">
        <v>450</v>
      </c>
    </row>
    <row r="313" spans="1:1" ht="12.75" customHeight="1">
      <c r="A313" t="s">
        <v>180</v>
      </c>
    </row>
    <row r="314" spans="1:1" ht="12.75" customHeight="1">
      <c r="A314" t="s">
        <v>1015</v>
      </c>
    </row>
    <row r="315" spans="1:1" ht="12.75" customHeight="1">
      <c r="A315" t="s">
        <v>877</v>
      </c>
    </row>
    <row r="316" spans="1:1" ht="12.75" customHeight="1">
      <c r="A316" t="s">
        <v>741</v>
      </c>
    </row>
    <row r="317" spans="1:1" ht="12.75" customHeight="1">
      <c r="A317" t="s">
        <v>709</v>
      </c>
    </row>
    <row r="318" spans="1:1" ht="12.75" customHeight="1">
      <c r="A318" t="s">
        <v>817</v>
      </c>
    </row>
    <row r="319" spans="1:1" ht="12.75" customHeight="1">
      <c r="A319" t="s">
        <v>485</v>
      </c>
    </row>
    <row r="320" spans="1:1" ht="12.75" customHeight="1">
      <c r="A320" t="s">
        <v>909</v>
      </c>
    </row>
    <row r="321" spans="1:1" ht="12.75" customHeight="1">
      <c r="A321" t="s">
        <v>805</v>
      </c>
    </row>
    <row r="322" spans="1:1" ht="12.75" customHeight="1">
      <c r="A322" t="s">
        <v>908</v>
      </c>
    </row>
    <row r="323" spans="1:1" ht="12.75" customHeight="1">
      <c r="A323" t="s">
        <v>710</v>
      </c>
    </row>
    <row r="324" spans="1:1" ht="12.75" customHeight="1">
      <c r="A324" t="s">
        <v>449</v>
      </c>
    </row>
    <row r="325" spans="1:1" ht="12.75" customHeight="1">
      <c r="A325" t="s">
        <v>939</v>
      </c>
    </row>
    <row r="326" spans="1:1" ht="12.75" customHeight="1">
      <c r="A326" t="s">
        <v>220</v>
      </c>
    </row>
    <row r="327" spans="1:1" ht="12.75" customHeight="1">
      <c r="A327" t="s">
        <v>355</v>
      </c>
    </row>
    <row r="328" spans="1:1" ht="12.75" customHeight="1">
      <c r="A328" t="s">
        <v>468</v>
      </c>
    </row>
    <row r="329" spans="1:1" ht="12.75" customHeight="1">
      <c r="A329" t="s">
        <v>216</v>
      </c>
    </row>
    <row r="330" spans="1:1" ht="12.75" customHeight="1">
      <c r="A330" t="s">
        <v>36</v>
      </c>
    </row>
    <row r="331" spans="1:1" ht="12.75" customHeight="1">
      <c r="A331" t="s">
        <v>14</v>
      </c>
    </row>
    <row r="332" spans="1:1" ht="12.75" customHeight="1">
      <c r="A332" t="s">
        <v>471</v>
      </c>
    </row>
    <row r="333" spans="1:1" ht="12.75" customHeight="1">
      <c r="A333" t="s">
        <v>47</v>
      </c>
    </row>
    <row r="334" spans="1:1" ht="12.75" customHeight="1">
      <c r="A334" t="s">
        <v>559</v>
      </c>
    </row>
    <row r="335" spans="1:1" ht="12.75" customHeight="1">
      <c r="A335" t="s">
        <v>1020</v>
      </c>
    </row>
    <row r="336" spans="1:1" ht="12.75" customHeight="1">
      <c r="A336" t="s">
        <v>66</v>
      </c>
    </row>
    <row r="337" spans="1:1" ht="12.75" customHeight="1">
      <c r="A337" t="s">
        <v>148</v>
      </c>
    </row>
    <row r="338" spans="1:1" ht="12.75" customHeight="1">
      <c r="A338" t="s">
        <v>249</v>
      </c>
    </row>
    <row r="339" spans="1:1" ht="12.75" customHeight="1">
      <c r="A339" t="s">
        <v>435</v>
      </c>
    </row>
    <row r="340" spans="1:1" ht="12.75" customHeight="1">
      <c r="A340" t="s">
        <v>53</v>
      </c>
    </row>
    <row r="341" spans="1:1" ht="12.75" customHeight="1">
      <c r="A341" t="s">
        <v>159</v>
      </c>
    </row>
    <row r="342" spans="1:1" ht="12.75" customHeight="1">
      <c r="A342" t="s">
        <v>233</v>
      </c>
    </row>
    <row r="343" spans="1:1" ht="12.75" customHeight="1">
      <c r="A343" t="s">
        <v>738</v>
      </c>
    </row>
    <row r="344" spans="1:1" ht="12.75" customHeight="1">
      <c r="A344" t="s">
        <v>663</v>
      </c>
    </row>
    <row r="345" spans="1:1" ht="12.75" customHeight="1">
      <c r="A345" t="s">
        <v>892</v>
      </c>
    </row>
    <row r="346" spans="1:1" ht="12.75" customHeight="1">
      <c r="A346" t="s">
        <v>346</v>
      </c>
    </row>
    <row r="347" spans="1:1" ht="12.75" customHeight="1">
      <c r="A347" t="s">
        <v>264</v>
      </c>
    </row>
    <row r="348" spans="1:1" ht="12.75" customHeight="1">
      <c r="A348" t="s">
        <v>901</v>
      </c>
    </row>
    <row r="349" spans="1:1" ht="12.75" customHeight="1">
      <c r="A349" t="s">
        <v>794</v>
      </c>
    </row>
    <row r="350" spans="1:1" ht="12.75" customHeight="1">
      <c r="A350" t="s">
        <v>703</v>
      </c>
    </row>
    <row r="351" spans="1:1" ht="12.75" customHeight="1">
      <c r="A351" t="s">
        <v>269</v>
      </c>
    </row>
    <row r="352" spans="1:1" ht="12.75" customHeight="1">
      <c r="A352" t="s">
        <v>188</v>
      </c>
    </row>
    <row r="353" spans="1:1" ht="12.75" customHeight="1">
      <c r="A353" t="s">
        <v>235</v>
      </c>
    </row>
    <row r="354" spans="1:1" ht="12.75" customHeight="1">
      <c r="A354" t="s">
        <v>281</v>
      </c>
    </row>
    <row r="355" spans="1:1" ht="12.75" customHeight="1">
      <c r="A355" t="s">
        <v>646</v>
      </c>
    </row>
    <row r="356" spans="1:1" ht="12.75" customHeight="1">
      <c r="A356" t="s">
        <v>750</v>
      </c>
    </row>
    <row r="357" spans="1:1" ht="12.75" customHeight="1">
      <c r="A357" t="s">
        <v>882</v>
      </c>
    </row>
    <row r="358" spans="1:1" ht="12.75" customHeight="1">
      <c r="A358" t="s">
        <v>848</v>
      </c>
    </row>
    <row r="359" spans="1:1" ht="12.75" customHeight="1">
      <c r="A359" t="s">
        <v>18</v>
      </c>
    </row>
    <row r="360" spans="1:1" ht="12.75" customHeight="1">
      <c r="A360" t="s">
        <v>352</v>
      </c>
    </row>
    <row r="361" spans="1:1" ht="12.75" customHeight="1">
      <c r="A361" t="s">
        <v>1044</v>
      </c>
    </row>
    <row r="362" spans="1:1" ht="12.75" customHeight="1">
      <c r="A362" t="s">
        <v>850</v>
      </c>
    </row>
    <row r="363" spans="1:1" ht="12.75" customHeight="1">
      <c r="A363" t="s">
        <v>283</v>
      </c>
    </row>
    <row r="364" spans="1:1" ht="12.75" customHeight="1">
      <c r="A364" t="s">
        <v>395</v>
      </c>
    </row>
    <row r="365" spans="1:1" ht="12.75" customHeight="1">
      <c r="A365" t="s">
        <v>478</v>
      </c>
    </row>
    <row r="366" spans="1:1" ht="12.75" customHeight="1">
      <c r="A366" t="s">
        <v>44</v>
      </c>
    </row>
    <row r="367" spans="1:1" ht="12.75" customHeight="1">
      <c r="A367" t="s">
        <v>868</v>
      </c>
    </row>
    <row r="368" spans="1:1" ht="12.75" customHeight="1">
      <c r="A368" t="s">
        <v>866</v>
      </c>
    </row>
    <row r="369" spans="1:1" ht="12.75" customHeight="1">
      <c r="A369" t="s">
        <v>867</v>
      </c>
    </row>
    <row r="370" spans="1:1" ht="12.75" customHeight="1">
      <c r="A370" t="s">
        <v>408</v>
      </c>
    </row>
    <row r="371" spans="1:1" ht="12.75" customHeight="1">
      <c r="A371" t="s">
        <v>409</v>
      </c>
    </row>
    <row r="372" spans="1:1" ht="12.75" customHeight="1">
      <c r="A372" t="s">
        <v>407</v>
      </c>
    </row>
    <row r="373" spans="1:1" ht="12.75" customHeight="1">
      <c r="A373" t="s">
        <v>863</v>
      </c>
    </row>
    <row r="374" spans="1:1" ht="12.75" customHeight="1">
      <c r="A374" t="s">
        <v>860</v>
      </c>
    </row>
    <row r="375" spans="1:1" ht="12.75" customHeight="1">
      <c r="A375" t="s">
        <v>861</v>
      </c>
    </row>
    <row r="376" spans="1:1" ht="12.75" customHeight="1">
      <c r="A376" t="s">
        <v>482</v>
      </c>
    </row>
    <row r="377" spans="1:1" ht="12.75" customHeight="1">
      <c r="A377" t="s">
        <v>393</v>
      </c>
    </row>
    <row r="378" spans="1:1" ht="12.75" customHeight="1">
      <c r="A378" t="s">
        <v>946</v>
      </c>
    </row>
    <row r="379" spans="1:1" ht="12.75" customHeight="1">
      <c r="A379" t="s">
        <v>589</v>
      </c>
    </row>
    <row r="380" spans="1:1" ht="12.75" customHeight="1">
      <c r="A380" t="s">
        <v>424</v>
      </c>
    </row>
    <row r="381" spans="1:1" ht="12.75" customHeight="1">
      <c r="A381" t="s">
        <v>390</v>
      </c>
    </row>
    <row r="382" spans="1:1" ht="12.75" customHeight="1">
      <c r="A382" t="s">
        <v>291</v>
      </c>
    </row>
    <row r="383" spans="1:1" ht="12.75" customHeight="1">
      <c r="A383" t="s">
        <v>358</v>
      </c>
    </row>
    <row r="384" spans="1:1" ht="12.75" customHeight="1">
      <c r="A384" t="s">
        <v>117</v>
      </c>
    </row>
    <row r="385" spans="1:1" ht="12.75" customHeight="1">
      <c r="A385" t="s">
        <v>825</v>
      </c>
    </row>
    <row r="386" spans="1:1" ht="12.75" customHeight="1">
      <c r="A386" t="s">
        <v>512</v>
      </c>
    </row>
    <row r="387" spans="1:1" ht="12.75" customHeight="1">
      <c r="A387" t="s">
        <v>366</v>
      </c>
    </row>
    <row r="388" spans="1:1" ht="12.75" customHeight="1">
      <c r="A388" t="s">
        <v>217</v>
      </c>
    </row>
    <row r="389" spans="1:1" ht="12.75" customHeight="1">
      <c r="A389" t="s">
        <v>208</v>
      </c>
    </row>
    <row r="390" spans="1:1" ht="12.75" customHeight="1">
      <c r="A390" t="s">
        <v>323</v>
      </c>
    </row>
    <row r="391" spans="1:1" ht="12.75" customHeight="1">
      <c r="A391" t="s">
        <v>399</v>
      </c>
    </row>
    <row r="392" spans="1:1" ht="12.75" customHeight="1">
      <c r="A392" t="s">
        <v>966</v>
      </c>
    </row>
    <row r="393" spans="1:1" ht="12.75" customHeight="1">
      <c r="A393" t="s">
        <v>872</v>
      </c>
    </row>
    <row r="394" spans="1:1" ht="12.75" customHeight="1">
      <c r="A394" t="s">
        <v>519</v>
      </c>
    </row>
    <row r="395" spans="1:1" ht="12.75" customHeight="1">
      <c r="A395" t="s">
        <v>680</v>
      </c>
    </row>
    <row r="396" spans="1:1" ht="12.75" customHeight="1">
      <c r="A396" t="s">
        <v>562</v>
      </c>
    </row>
    <row r="397" spans="1:1" ht="12.75" customHeight="1">
      <c r="A397" t="s">
        <v>341</v>
      </c>
    </row>
    <row r="398" spans="1:1" ht="12.75" customHeight="1">
      <c r="A398" t="s">
        <v>112</v>
      </c>
    </row>
    <row r="399" spans="1:1" ht="12.75" customHeight="1">
      <c r="A399" t="s">
        <v>894</v>
      </c>
    </row>
    <row r="400" spans="1:1" ht="12.75" customHeight="1">
      <c r="A400" t="s">
        <v>321</v>
      </c>
    </row>
    <row r="401" spans="1:1" ht="12.75" customHeight="1">
      <c r="A401" t="s">
        <v>320</v>
      </c>
    </row>
    <row r="402" spans="1:1" ht="12.75" customHeight="1">
      <c r="A402" t="s">
        <v>319</v>
      </c>
    </row>
    <row r="403" spans="1:1" ht="12.75" customHeight="1">
      <c r="A403" t="s">
        <v>318</v>
      </c>
    </row>
    <row r="404" spans="1:1" ht="12.75" customHeight="1">
      <c r="A404" t="s">
        <v>317</v>
      </c>
    </row>
    <row r="405" spans="1:1" ht="12.75" customHeight="1">
      <c r="A405" t="s">
        <v>316</v>
      </c>
    </row>
    <row r="406" spans="1:1" ht="12.75" customHeight="1">
      <c r="A406" t="s">
        <v>315</v>
      </c>
    </row>
    <row r="407" spans="1:1" ht="12.75" customHeight="1">
      <c r="A407" t="s">
        <v>374</v>
      </c>
    </row>
    <row r="408" spans="1:1" ht="12.75" customHeight="1">
      <c r="A408" t="s">
        <v>325</v>
      </c>
    </row>
    <row r="409" spans="1:1" ht="12.75" customHeight="1">
      <c r="A409" t="s">
        <v>769</v>
      </c>
    </row>
    <row r="410" spans="1:1" ht="12.75" customHeight="1">
      <c r="A410" t="s">
        <v>109</v>
      </c>
    </row>
    <row r="411" spans="1:1" ht="12.75" customHeight="1">
      <c r="A411" t="s">
        <v>13</v>
      </c>
    </row>
    <row r="412" spans="1:1" ht="12.75" customHeight="1">
      <c r="A412" t="s">
        <v>658</v>
      </c>
    </row>
    <row r="413" spans="1:1" ht="12.75" customHeight="1">
      <c r="A413" t="s">
        <v>342</v>
      </c>
    </row>
    <row r="414" spans="1:1" ht="12.75" customHeight="1">
      <c r="A414" t="s">
        <v>296</v>
      </c>
    </row>
    <row r="415" spans="1:1" ht="12.75" customHeight="1">
      <c r="A415" t="s">
        <v>574</v>
      </c>
    </row>
    <row r="416" spans="1:1" ht="12.75" customHeight="1">
      <c r="A416" t="s">
        <v>910</v>
      </c>
    </row>
    <row r="417" spans="1:1" ht="12.75" customHeight="1">
      <c r="A417" t="s">
        <v>371</v>
      </c>
    </row>
    <row r="418" spans="1:1" ht="12.75" customHeight="1">
      <c r="A418" t="s">
        <v>376</v>
      </c>
    </row>
    <row r="419" spans="1:1" ht="12.75" customHeight="1">
      <c r="A419" t="s">
        <v>3</v>
      </c>
    </row>
    <row r="420" spans="1:1" ht="12.75" customHeight="1">
      <c r="A420" t="s">
        <v>681</v>
      </c>
    </row>
    <row r="421" spans="1:1" ht="12.75" customHeight="1">
      <c r="A421" t="s">
        <v>503</v>
      </c>
    </row>
    <row r="422" spans="1:1" ht="12.75" customHeight="1">
      <c r="A422" t="s">
        <v>141</v>
      </c>
    </row>
    <row r="423" spans="1:1" ht="12.75" customHeight="1">
      <c r="A423" t="s">
        <v>948</v>
      </c>
    </row>
    <row r="424" spans="1:1" ht="12.75" customHeight="1">
      <c r="A424" t="s">
        <v>711</v>
      </c>
    </row>
    <row r="425" spans="1:1" ht="12.75" customHeight="1">
      <c r="A425" t="s">
        <v>873</v>
      </c>
    </row>
    <row r="426" spans="1:1" ht="12.75" customHeight="1">
      <c r="A426" t="s">
        <v>284</v>
      </c>
    </row>
    <row r="427" spans="1:1" ht="12.75" customHeight="1">
      <c r="A427" t="s">
        <v>978</v>
      </c>
    </row>
    <row r="428" spans="1:1" ht="12.75" customHeight="1">
      <c r="A428" t="s">
        <v>438</v>
      </c>
    </row>
    <row r="429" spans="1:1" ht="12.75" customHeight="1">
      <c r="A429" t="s">
        <v>941</v>
      </c>
    </row>
    <row r="430" spans="1:1" ht="12.75" customHeight="1">
      <c r="A430" t="s">
        <v>525</v>
      </c>
    </row>
    <row r="431" spans="1:1" ht="12.75" customHeight="1">
      <c r="A431" t="s">
        <v>113</v>
      </c>
    </row>
    <row r="432" spans="1:1" ht="12.75" customHeight="1">
      <c r="A432" t="s">
        <v>944</v>
      </c>
    </row>
    <row r="433" spans="1:1" ht="12.75" customHeight="1">
      <c r="A433" t="s">
        <v>676</v>
      </c>
    </row>
    <row r="434" spans="1:1" ht="12.75" customHeight="1">
      <c r="A434" t="s">
        <v>49</v>
      </c>
    </row>
    <row r="435" spans="1:1" ht="12.75" customHeight="1">
      <c r="A435" t="s">
        <v>68</v>
      </c>
    </row>
    <row r="436" spans="1:1" ht="12.75" customHeight="1">
      <c r="A436" t="s">
        <v>1022</v>
      </c>
    </row>
    <row r="437" spans="1:1" ht="12.75" customHeight="1">
      <c r="A437" t="s">
        <v>273</v>
      </c>
    </row>
    <row r="438" spans="1:1" ht="12.75" customHeight="1">
      <c r="A438" t="s">
        <v>451</v>
      </c>
    </row>
    <row r="439" spans="1:1" ht="12.75" customHeight="1">
      <c r="A439" t="s">
        <v>411</v>
      </c>
    </row>
    <row r="440" spans="1:1" ht="12.75" customHeight="1">
      <c r="A440" t="s">
        <v>124</v>
      </c>
    </row>
    <row r="441" spans="1:1" ht="12.75" customHeight="1">
      <c r="A441" t="s">
        <v>974</v>
      </c>
    </row>
    <row r="442" spans="1:1" ht="12.75" customHeight="1">
      <c r="A442" t="s">
        <v>1054</v>
      </c>
    </row>
    <row r="443" spans="1:1" ht="12.75" customHeight="1">
      <c r="A443" t="s">
        <v>72</v>
      </c>
    </row>
    <row r="444" spans="1:1" ht="12.75" customHeight="1">
      <c r="A444" t="s">
        <v>163</v>
      </c>
    </row>
    <row r="445" spans="1:1" ht="12.75" customHeight="1">
      <c r="A445" t="s">
        <v>412</v>
      </c>
    </row>
    <row r="446" spans="1:1" ht="12.75" customHeight="1">
      <c r="A446" t="s">
        <v>466</v>
      </c>
    </row>
    <row r="447" spans="1:1" ht="12.75" customHeight="1">
      <c r="A447" t="s">
        <v>933</v>
      </c>
    </row>
    <row r="448" spans="1:1" ht="12.75" customHeight="1">
      <c r="A448" t="s">
        <v>810</v>
      </c>
    </row>
    <row r="449" spans="1:1" ht="12.75" customHeight="1">
      <c r="A449" t="s">
        <v>339</v>
      </c>
    </row>
    <row r="450" spans="1:1" ht="12.75" customHeight="1">
      <c r="A450" t="s">
        <v>907</v>
      </c>
    </row>
    <row r="451" spans="1:1" ht="12.75" customHeight="1">
      <c r="A451" t="s">
        <v>768</v>
      </c>
    </row>
    <row r="452" spans="1:1" ht="12.75" customHeight="1">
      <c r="A452" t="s">
        <v>597</v>
      </c>
    </row>
    <row r="453" spans="1:1" ht="12.75" customHeight="1">
      <c r="A453" t="s">
        <v>260</v>
      </c>
    </row>
    <row r="454" spans="1:1" ht="12.75" customHeight="1">
      <c r="A454" t="s">
        <v>312</v>
      </c>
    </row>
    <row r="455" spans="1:1" ht="12.75" customHeight="1">
      <c r="A455" t="s">
        <v>778</v>
      </c>
    </row>
    <row r="456" spans="1:1" ht="12.75" customHeight="1">
      <c r="A456" t="s">
        <v>802</v>
      </c>
    </row>
    <row r="457" spans="1:1" ht="12.75" customHeight="1">
      <c r="A457" t="s">
        <v>419</v>
      </c>
    </row>
    <row r="458" spans="1:1" ht="12.75" customHeight="1">
      <c r="A458" t="s">
        <v>819</v>
      </c>
    </row>
    <row r="459" spans="1:1" ht="12.75" customHeight="1">
      <c r="A459" t="s">
        <v>38</v>
      </c>
    </row>
    <row r="460" spans="1:1" ht="12.75" customHeight="1">
      <c r="A460" t="s">
        <v>365</v>
      </c>
    </row>
    <row r="461" spans="1:1" ht="12.75" customHeight="1">
      <c r="A461" t="s">
        <v>852</v>
      </c>
    </row>
    <row r="462" spans="1:1" ht="12.75" customHeight="1">
      <c r="A462" t="s">
        <v>331</v>
      </c>
    </row>
    <row r="463" spans="1:1" ht="12.75" customHeight="1">
      <c r="A463" t="s">
        <v>918</v>
      </c>
    </row>
    <row r="464" spans="1:1" ht="12.75" customHeight="1">
      <c r="A464" t="s">
        <v>855</v>
      </c>
    </row>
    <row r="465" spans="1:1" ht="12.75" customHeight="1">
      <c r="A465" t="s">
        <v>845</v>
      </c>
    </row>
    <row r="466" spans="1:1" ht="12.75" customHeight="1">
      <c r="A466" t="s">
        <v>689</v>
      </c>
    </row>
    <row r="467" spans="1:1" ht="12.75" customHeight="1">
      <c r="A467" t="s">
        <v>687</v>
      </c>
    </row>
    <row r="468" spans="1:1" ht="12.75" customHeight="1">
      <c r="A468" t="s">
        <v>688</v>
      </c>
    </row>
    <row r="469" spans="1:1" ht="12.75" customHeight="1">
      <c r="A469" t="s">
        <v>685</v>
      </c>
    </row>
    <row r="470" spans="1:1" ht="12.75" customHeight="1">
      <c r="A470" t="s">
        <v>686</v>
      </c>
    </row>
    <row r="471" spans="1:1" ht="12.75" customHeight="1">
      <c r="A471" t="s">
        <v>683</v>
      </c>
    </row>
    <row r="472" spans="1:1" ht="12.75" customHeight="1">
      <c r="A472" t="s">
        <v>391</v>
      </c>
    </row>
    <row r="473" spans="1:1" ht="12.75" customHeight="1">
      <c r="A473" t="s">
        <v>694</v>
      </c>
    </row>
    <row r="474" spans="1:1" ht="12.75" customHeight="1">
      <c r="A474" t="s">
        <v>397</v>
      </c>
    </row>
    <row r="475" spans="1:1" ht="12.75" customHeight="1">
      <c r="A475" t="s">
        <v>226</v>
      </c>
    </row>
    <row r="476" spans="1:1" ht="12.75" customHeight="1">
      <c r="A476" t="s">
        <v>885</v>
      </c>
    </row>
    <row r="477" spans="1:1" ht="12.75" customHeight="1">
      <c r="A477" t="s">
        <v>410</v>
      </c>
    </row>
    <row r="478" spans="1:1" ht="12.75" customHeight="1">
      <c r="A478" t="s">
        <v>28</v>
      </c>
    </row>
    <row r="479" spans="1:1" ht="12.75" customHeight="1">
      <c r="A479" t="s">
        <v>298</v>
      </c>
    </row>
    <row r="480" spans="1:1" ht="12.75" customHeight="1">
      <c r="A480" t="s">
        <v>31</v>
      </c>
    </row>
    <row r="481" spans="1:1" ht="12.75" customHeight="1">
      <c r="A481" t="s">
        <v>886</v>
      </c>
    </row>
    <row r="482" spans="1:1" ht="12.75" customHeight="1">
      <c r="A482" t="s">
        <v>244</v>
      </c>
    </row>
    <row r="483" spans="1:1" ht="12.75" customHeight="1">
      <c r="A483" t="s">
        <v>929</v>
      </c>
    </row>
    <row r="484" spans="1:1" ht="12.75" customHeight="1">
      <c r="A484" t="s">
        <v>558</v>
      </c>
    </row>
    <row r="485" spans="1:1" ht="12.75" customHeight="1">
      <c r="A485" t="s">
        <v>456</v>
      </c>
    </row>
    <row r="486" spans="1:1" ht="12.75" customHeight="1">
      <c r="A486" t="s">
        <v>174</v>
      </c>
    </row>
    <row r="487" spans="1:1" ht="12.75" customHeight="1">
      <c r="A487" t="s">
        <v>719</v>
      </c>
    </row>
    <row r="488" spans="1:1" ht="12.75" customHeight="1">
      <c r="A488" t="s">
        <v>917</v>
      </c>
    </row>
    <row r="489" spans="1:1" ht="12.75" customHeight="1">
      <c r="A489" t="s">
        <v>707</v>
      </c>
    </row>
    <row r="490" spans="1:1" ht="12.75" customHeight="1">
      <c r="A490" t="s">
        <v>416</v>
      </c>
    </row>
    <row r="491" spans="1:1" ht="12.75" customHeight="1">
      <c r="A491" t="s">
        <v>531</v>
      </c>
    </row>
    <row r="492" spans="1:1" ht="12.75" customHeight="1">
      <c r="A492" t="s">
        <v>189</v>
      </c>
    </row>
    <row r="493" spans="1:1" ht="12.75" customHeight="1">
      <c r="A493" t="s">
        <v>528</v>
      </c>
    </row>
    <row r="494" spans="1:1" ht="12.75" customHeight="1">
      <c r="A494" t="s">
        <v>969</v>
      </c>
    </row>
    <row r="495" spans="1:1" ht="12.75" customHeight="1">
      <c r="A495" t="s">
        <v>27</v>
      </c>
    </row>
    <row r="496" spans="1:1" ht="12.75" customHeight="1">
      <c r="A496" t="s">
        <v>446</v>
      </c>
    </row>
    <row r="497" spans="1:1" ht="12.75" customHeight="1">
      <c r="A497" t="s">
        <v>618</v>
      </c>
    </row>
    <row r="498" spans="1:1" ht="12.75" customHeight="1">
      <c r="A498" t="s">
        <v>447</v>
      </c>
    </row>
    <row r="499" spans="1:1" ht="12.75" customHeight="1">
      <c r="A499" t="s">
        <v>580</v>
      </c>
    </row>
    <row r="500" spans="1:1" ht="12.75" customHeight="1">
      <c r="A500" t="s">
        <v>34</v>
      </c>
    </row>
    <row r="501" spans="1:1" ht="12.75" customHeight="1">
      <c r="A501" t="s">
        <v>770</v>
      </c>
    </row>
    <row r="502" spans="1:1" ht="12.75" customHeight="1">
      <c r="A502" t="s">
        <v>660</v>
      </c>
    </row>
    <row r="503" spans="1:1" ht="12.75" customHeight="1">
      <c r="A503" t="s">
        <v>168</v>
      </c>
    </row>
    <row r="504" spans="1:1" ht="12.75" customHeight="1">
      <c r="A504" t="s">
        <v>921</v>
      </c>
    </row>
    <row r="505" spans="1:1" ht="12.75" customHeight="1">
      <c r="A505" t="s">
        <v>1008</v>
      </c>
    </row>
    <row r="506" spans="1:1" ht="12.75" customHeight="1">
      <c r="A506" t="s">
        <v>947</v>
      </c>
    </row>
    <row r="507" spans="1:1" ht="12.75" customHeight="1">
      <c r="A507" t="s">
        <v>218</v>
      </c>
    </row>
    <row r="508" spans="1:1" ht="12.75" customHeight="1">
      <c r="A508" t="s">
        <v>706</v>
      </c>
    </row>
    <row r="509" spans="1:1" ht="12.75" customHeight="1">
      <c r="A509" t="s">
        <v>459</v>
      </c>
    </row>
    <row r="510" spans="1:1" ht="12.75" customHeight="1">
      <c r="A510" t="s">
        <v>193</v>
      </c>
    </row>
    <row r="511" spans="1:1" ht="12.75" customHeight="1">
      <c r="A511" t="s">
        <v>773</v>
      </c>
    </row>
    <row r="512" spans="1:1" ht="12.75" customHeight="1">
      <c r="A512" t="s">
        <v>820</v>
      </c>
    </row>
    <row r="513" spans="1:1" ht="12.75" customHeight="1">
      <c r="A513" t="s">
        <v>830</v>
      </c>
    </row>
    <row r="514" spans="1:1" ht="12.75" customHeight="1">
      <c r="A514" t="s">
        <v>911</v>
      </c>
    </row>
    <row r="515" spans="1:1" ht="12.75" customHeight="1">
      <c r="A515" t="s">
        <v>938</v>
      </c>
    </row>
    <row r="516" spans="1:1" ht="12.75" customHeight="1">
      <c r="A516" t="s">
        <v>259</v>
      </c>
    </row>
    <row r="517" spans="1:1" ht="12.75" customHeight="1">
      <c r="A517" t="s">
        <v>156</v>
      </c>
    </row>
    <row r="518" spans="1:1" ht="12.75" customHeight="1">
      <c r="A518" t="s">
        <v>19</v>
      </c>
    </row>
    <row r="519" spans="1:1" ht="12.75" customHeight="1">
      <c r="A519" t="s">
        <v>987</v>
      </c>
    </row>
    <row r="520" spans="1:1" ht="12.75" customHeight="1">
      <c r="A520" t="s">
        <v>843</v>
      </c>
    </row>
    <row r="521" spans="1:1" ht="12.75" customHeight="1">
      <c r="A521" t="s">
        <v>1003</v>
      </c>
    </row>
    <row r="522" spans="1:1" ht="12.75" customHeight="1">
      <c r="A522" t="s">
        <v>171</v>
      </c>
    </row>
    <row r="523" spans="1:1" ht="12.75" customHeight="1">
      <c r="A523" t="s">
        <v>792</v>
      </c>
    </row>
    <row r="524" spans="1:1" ht="12.75" customHeight="1">
      <c r="A524" t="s">
        <v>70</v>
      </c>
    </row>
    <row r="525" spans="1:1" ht="12.75" customHeight="1">
      <c r="A525" t="s">
        <v>631</v>
      </c>
    </row>
    <row r="526" spans="1:1" ht="12.75" customHeight="1">
      <c r="A526" t="s">
        <v>693</v>
      </c>
    </row>
    <row r="527" spans="1:1" ht="12.75" customHeight="1">
      <c r="A527" t="s">
        <v>17</v>
      </c>
    </row>
    <row r="528" spans="1:1" ht="12.75" customHeight="1">
      <c r="A528" t="s">
        <v>700</v>
      </c>
    </row>
    <row r="529" spans="1:1" ht="12.75" customHeight="1">
      <c r="A529" t="s">
        <v>379</v>
      </c>
    </row>
    <row r="530" spans="1:1" ht="12.75" customHeight="1">
      <c r="A530" t="s">
        <v>364</v>
      </c>
    </row>
    <row r="531" spans="1:1" ht="12.75" customHeight="1">
      <c r="A531" t="s">
        <v>328</v>
      </c>
    </row>
    <row r="532" spans="1:1" ht="12.75" customHeight="1">
      <c r="A532" t="s">
        <v>194</v>
      </c>
    </row>
    <row r="533" spans="1:1" ht="12.75" customHeight="1">
      <c r="A533" t="s">
        <v>581</v>
      </c>
    </row>
    <row r="534" spans="1:1" ht="12.75" customHeight="1">
      <c r="A534" t="s">
        <v>997</v>
      </c>
    </row>
    <row r="535" spans="1:1" ht="12.75" customHeight="1">
      <c r="A535" t="s">
        <v>691</v>
      </c>
    </row>
    <row r="536" spans="1:1" ht="12.75" customHeight="1">
      <c r="A536" t="s">
        <v>666</v>
      </c>
    </row>
  </sheetData>
  <pageMargins left="0.75" right="0.75" top="1" bottom="1" header="0.5" footer="0.5"/>
  <pageSetup paperSize="9" orientation="portrait" horizontalDpi="0" verticalDpi="0" copies="0"/>
  <headerFooter alignWithMargins="0"/>
</worksheet>
</file>

<file path=xl/worksheets/sheet17.xml><?xml version="1.0" encoding="utf-8"?>
<worksheet xmlns="http://schemas.openxmlformats.org/spreadsheetml/2006/main" xmlns:r="http://schemas.openxmlformats.org/officeDocument/2006/relationships">
  <dimension ref="A1:BL19"/>
  <sheetViews>
    <sheetView workbookViewId="0"/>
  </sheetViews>
  <sheetFormatPr defaultRowHeight="12.75" customHeight="1"/>
  <sheetData>
    <row r="1" spans="1:64" ht="12.75" customHeight="1">
      <c r="A1" t="s">
        <v>448</v>
      </c>
      <c r="B1" t="str">
        <f>Labels!B47</f>
        <v>Purch'd Units In</v>
      </c>
      <c r="C1" t="s">
        <v>1012</v>
      </c>
      <c r="D1" t="str">
        <f>Labels!E47</f>
        <v>WIP Units purchased externally as input to each stage, by time period</v>
      </c>
      <c r="E1" t="s">
        <v>35</v>
      </c>
      <c r="F1" t="str">
        <f>Labels!B15</f>
        <v>FG Inventory Target Periods</v>
      </c>
      <c r="G1" t="s">
        <v>484</v>
      </c>
      <c r="H1" t="str">
        <f>Labels!E15</f>
        <v>Target finished goods inventory for each stage, expressed as number of periods of sales, by time period</v>
      </c>
      <c r="I1" t="s">
        <v>1006</v>
      </c>
      <c r="J1" t="str">
        <f>Labels!B20</f>
        <v>Ident</v>
      </c>
      <c r="K1" t="s">
        <v>262</v>
      </c>
      <c r="L1" t="str">
        <f>Labels!E20</f>
        <v>An "identify matrix" that switches index variables, enabling matrix multiplication of 2-index variables using function matmult. Used in definitions of variable Units_Out and Units_Scrap.</v>
      </c>
      <c r="M1" t="s">
        <v>897</v>
      </c>
      <c r="N1" t="str">
        <f>Labels!B14</f>
        <v>Cost Purch'd Units In</v>
      </c>
      <c r="O1" t="s">
        <v>308</v>
      </c>
      <c r="P1" t="str">
        <f>Labels!E14</f>
        <v>Cost of purchased input units entered into each state, segmented by cost factor (material, labor, fixed expense, overhead) by time period</v>
      </c>
      <c r="Q1" t="s">
        <v>787</v>
      </c>
      <c r="R1" t="str">
        <f>Labels!B23</f>
        <v>Process Cost/Unit</v>
      </c>
      <c r="S1" t="s">
        <v>268</v>
      </c>
      <c r="T1" t="str">
        <f>Labels!E23</f>
        <v>Processing cost per unit at each stage, segmented by cost factors (material, labor, fixed expense, overhead), by time period</v>
      </c>
      <c r="U1" t="s">
        <v>375</v>
      </c>
      <c r="V1" t="str">
        <f>Labels!B29</f>
        <v>Scenario (1, 2 or 3)</v>
      </c>
      <c r="W1" t="s">
        <v>214</v>
      </c>
      <c r="X1" t="str">
        <f>Labels!E29</f>
        <v>Specifies which scenario to use in the model. Affects assumptions for processing costs per unit, transition probabilities, and yield rates.</v>
      </c>
      <c r="Y1" t="s">
        <v>526</v>
      </c>
      <c r="Z1" t="str">
        <f>Labels!B43</f>
        <v>Units Capacity</v>
      </c>
      <c r="AA1" t="s">
        <v>963</v>
      </c>
      <c r="AB1" t="str">
        <f>Labels!E43</f>
        <v xml:space="preserve">Units processing capacity for each stage, per time period </v>
      </c>
      <c r="AC1" t="s">
        <v>199</v>
      </c>
      <c r="AD1" t="str">
        <f>Labels!B37</f>
        <v>Capacity/Station</v>
      </c>
      <c r="AE1" t="s">
        <v>378</v>
      </c>
      <c r="AF1" t="str">
        <f>Labels!E37</f>
        <v>Units processing capacity for each stage per station per time period</v>
      </c>
      <c r="AG1" t="s">
        <v>806</v>
      </c>
      <c r="AH1" t="str">
        <f>Labels!B38</f>
        <v>Processing Stations</v>
      </c>
      <c r="AI1" t="s">
        <v>814</v>
      </c>
      <c r="AJ1" t="str">
        <f>Labels!E38</f>
        <v>Number of processing stations at each processing stage, by time period</v>
      </c>
      <c r="AK1" t="s">
        <v>895</v>
      </c>
      <c r="AL1" t="str">
        <f>Labels!B26</f>
        <v>Yield %</v>
      </c>
      <c r="AM1" t="s">
        <v>1025</v>
      </c>
      <c r="AN1" t="str">
        <f>Labels!E26</f>
        <v>Pecentage of input units that exit as good units for each processing stage, by time period</v>
      </c>
      <c r="AO1" t="s">
        <v>492</v>
      </c>
      <c r="AP1" t="str">
        <f>Labels!B39</f>
        <v>Transition %</v>
      </c>
      <c r="AQ1" t="s">
        <v>988</v>
      </c>
      <c r="AR1" t="str">
        <f>Labels!E39</f>
        <v>Percent of good units output from stage A that goes to stage B for the next time period, for all pairs of processes A and B, by time period</v>
      </c>
      <c r="AS1" t="s">
        <v>1056</v>
      </c>
      <c r="AT1" t="str">
        <f>Labels!B44</f>
        <v>Units In</v>
      </c>
      <c r="AU1" t="s">
        <v>959</v>
      </c>
      <c r="AV1" t="str">
        <f>Labels!E44</f>
        <v>Good units input to each processing stage, by time period</v>
      </c>
      <c r="AW1" t="s">
        <v>960</v>
      </c>
      <c r="AX1" t="str">
        <f>Labels!B41</f>
        <v>Units Available In</v>
      </c>
      <c r="AY1" t="s">
        <v>110</v>
      </c>
      <c r="AZ1" t="str">
        <f>Labels!E41</f>
        <v>Good units available to enter each processing stage, by time period</v>
      </c>
      <c r="BA1" t="s">
        <v>54</v>
      </c>
      <c r="BB1" t="str">
        <f>Labels!B42</f>
        <v>Units Buffer Stock</v>
      </c>
      <c r="BC1" t="s">
        <v>748</v>
      </c>
      <c r="BD1" t="str">
        <f>Labels!E42</f>
        <v>Good units in buffer stock available to ente each processign stage, by time period</v>
      </c>
      <c r="BE1" t="s">
        <v>928</v>
      </c>
      <c r="BF1" t="str">
        <f>Labels!B45</f>
        <v>Units Out</v>
      </c>
      <c r="BG1" t="s">
        <v>271</v>
      </c>
      <c r="BH1" t="str">
        <f>Labels!E45</f>
        <v>Good units output from each processing stage, by time period.</v>
      </c>
      <c r="BI1" t="s">
        <v>914</v>
      </c>
      <c r="BJ1" t="str">
        <f>Labels!B48</f>
        <v>Units Scrap</v>
      </c>
      <c r="BK1" t="s">
        <v>167</v>
      </c>
      <c r="BL1" t="str">
        <f>Labels!E48</f>
        <v>Units scrapped during processing at each stage, by time period</v>
      </c>
    </row>
    <row r="2" spans="1:64" ht="12.75" customHeight="1">
      <c r="A2" t="s">
        <v>428</v>
      </c>
      <c r="B2" t="str">
        <f>Labels!B34</f>
        <v>Scrap %</v>
      </c>
      <c r="C2" t="s">
        <v>175</v>
      </c>
      <c r="D2" t="str">
        <f>Labels!E34</f>
        <v>Percentage of units input that become scrap at each stage, by time period</v>
      </c>
      <c r="E2" t="s">
        <v>579</v>
      </c>
      <c r="F2" t="str">
        <f>Labels!B25</f>
        <v>Process Cost</v>
      </c>
      <c r="G2" t="s">
        <v>481</v>
      </c>
      <c r="H2" t="str">
        <f>Labels!E25</f>
        <v>Processing cost at each stage, segmented by process stage, by time period</v>
      </c>
      <c r="I2" t="s">
        <v>422</v>
      </c>
      <c r="J2" t="str">
        <f>Labels!B10</f>
        <v>Cost of Goods</v>
      </c>
      <c r="K2" t="s">
        <v>864</v>
      </c>
      <c r="L2" t="str">
        <f>Labels!E10</f>
        <v>Cost of units sold as finished goods from out put of each stage, segmented by cost factor (material, labor, fixed expense, overhead), by time period</v>
      </c>
      <c r="M2" t="s">
        <v>640</v>
      </c>
      <c r="N2" t="str">
        <f>Labels!B51</f>
        <v>WIP In</v>
      </c>
      <c r="O2" t="s">
        <v>827</v>
      </c>
      <c r="P2" t="str">
        <f>Labels!E51</f>
        <v>Value of units of work in process inventory that enter each processing stage, segmented by cost factor (material, labor, fixed expense, overhead) by time period</v>
      </c>
      <c r="Q2" t="s">
        <v>1035</v>
      </c>
      <c r="R2" t="str">
        <f>Labels!B52</f>
        <v>WIP Out</v>
      </c>
      <c r="S2" t="s">
        <v>881</v>
      </c>
      <c r="T2" t="str">
        <f>Labels!E52</f>
        <v>Value of units of work in process inventory that exit each processing stage as good units, segmented by cost factor (material, labor, fixed expense, overhead) by time period</v>
      </c>
      <c r="U2" t="s">
        <v>645</v>
      </c>
      <c r="V2" t="str">
        <f>Labels!B54</f>
        <v>WIP/Unit Out</v>
      </c>
      <c r="W2" t="s">
        <v>662</v>
      </c>
      <c r="X2" t="str">
        <f>Labels!E54</f>
        <v>Value per unit of work in process inventory that exits each processing stage as good units, segmented by cost factor (material, labor, fixed expense, overhead) by time period</v>
      </c>
      <c r="Y2" t="s">
        <v>221</v>
      </c>
      <c r="Z2" t="str">
        <f>Labels!B53</f>
        <v>WIP/Unit In</v>
      </c>
      <c r="AA2" t="s">
        <v>603</v>
      </c>
      <c r="AB2" t="str">
        <f>Labels!E53</f>
        <v>Value per unit of work in process inventory that enters each processing stage, segmented by cost factor (material, labor, fixed expense, overhead) by time period</v>
      </c>
      <c r="AC2" t="s">
        <v>588</v>
      </c>
      <c r="AD2" t="str">
        <f>Labels!B50</f>
        <v>WIP_Buffer Stock</v>
      </c>
      <c r="AE2" t="s">
        <v>829</v>
      </c>
      <c r="AF2" t="str">
        <f>Labels!E50</f>
        <v>Value of units in buffer stock available to enter each processing stage, segmented by cost factor (material, labor, fixed expense, overhead) by time period</v>
      </c>
      <c r="AG2" t="s">
        <v>891</v>
      </c>
      <c r="AH2" t="str">
        <f>Labels!B11</f>
        <v>COGS/Unit</v>
      </c>
      <c r="AI2" t="s">
        <v>1033</v>
      </c>
      <c r="AJ2" t="str">
        <f>Labels!E11</f>
        <v>Cost per unit of units sold as finished goods as output of each stage, segmented by cost factor (material, labor, fixed expense, overhead), by  time period</v>
      </c>
      <c r="AK2" t="s">
        <v>785</v>
      </c>
      <c r="AL2" t="str">
        <f>Labels!B9</f>
        <v>Capacity Utilization %</v>
      </c>
      <c r="AM2" t="s">
        <v>279</v>
      </c>
      <c r="AN2" t="str">
        <f>Labels!E9</f>
        <v>Percentage of processing capacity utilized for each stage, by time period</v>
      </c>
      <c r="AO2" t="s">
        <v>413</v>
      </c>
      <c r="AP2" t="str">
        <f>Labels!B16</f>
        <v>Fixed Expense/Station</v>
      </c>
      <c r="AQ2" t="s">
        <v>99</v>
      </c>
      <c r="AR2" t="str">
        <f>Labels!E16</f>
        <v>Fixed expense per processing station, for each stage, per time period</v>
      </c>
      <c r="AS2" t="s">
        <v>546</v>
      </c>
      <c r="AT2" t="str">
        <f>Labels!B17</f>
        <v>Fixed Expense</v>
      </c>
      <c r="AU2" t="s">
        <v>479</v>
      </c>
      <c r="AV2" t="str">
        <f>Labels!E17</f>
        <v>Fixed expense for each stage, per time period</v>
      </c>
      <c r="AW2" t="s">
        <v>699</v>
      </c>
      <c r="AX2" t="str">
        <f>Labels!B18</f>
        <v>Gross Margin</v>
      </c>
      <c r="AY2" t="s">
        <v>285</v>
      </c>
      <c r="AZ2" t="str">
        <f>Labels!E18</f>
        <v>Gross margin amount (revenue - cost of goods) for finished goods sold as output from each stage, by time period</v>
      </c>
      <c r="BA2" t="s">
        <v>573</v>
      </c>
      <c r="BB2" t="str">
        <f>Labels!B19</f>
        <v>Gross Margin %</v>
      </c>
      <c r="BC2" t="s">
        <v>764</v>
      </c>
      <c r="BD2" t="str">
        <f>Labels!E19</f>
        <v>Gross margin percent = gross margin / revenue</v>
      </c>
      <c r="BE2" t="s">
        <v>920</v>
      </c>
      <c r="BF2" t="str">
        <f>Labels!B49</f>
        <v>WIP Available In</v>
      </c>
      <c r="BG2" t="s">
        <v>1007</v>
      </c>
      <c r="BH2" t="str">
        <f>Labels!E49</f>
        <v>Value of work in process inventory available to enter each processing stage, segmented by cost factor (material, labor, fixed expense, overhead) by time period</v>
      </c>
      <c r="BI2" t="s">
        <v>434</v>
      </c>
      <c r="BJ2" t="str">
        <f>Labels!B36</f>
        <v>Scrap Salvage $/Unit</v>
      </c>
      <c r="BK2" t="s">
        <v>441</v>
      </c>
      <c r="BL2" t="str">
        <f>Labels!E36</f>
        <v>Salvage value per unit of units scrapped at each stage, by time period</v>
      </c>
    </row>
    <row r="3" spans="1:64" ht="12.75" customHeight="1">
      <c r="A3" t="s">
        <v>696</v>
      </c>
      <c r="B3" t="str">
        <f>Labels!B21</f>
        <v>Labor Overhead %</v>
      </c>
      <c r="C3" t="s">
        <v>63</v>
      </c>
      <c r="D3" t="str">
        <f>Labels!E21</f>
        <v>Overhead rate on labor expense, by process stage, by time period</v>
      </c>
      <c r="E3" t="s">
        <v>627</v>
      </c>
      <c r="F3" t="str">
        <f>Labels!B30</f>
        <v>Scrap Cost</v>
      </c>
      <c r="G3" t="s">
        <v>655</v>
      </c>
      <c r="H3" t="str">
        <f>Labels!E30</f>
        <v>Cost imputed to scrap at each stage, segmented by cost factor (material, labor, fixed expense, overhead) by time period</v>
      </c>
      <c r="I3" t="s">
        <v>566</v>
      </c>
      <c r="J3" t="str">
        <f>Labels!B31</f>
        <v>Scrap Cost/Unit</v>
      </c>
      <c r="K3" t="s">
        <v>114</v>
      </c>
      <c r="L3" t="str">
        <f>Labels!E31</f>
        <v>Cost per unit imputed to scrapped units at each stage, segmented by cost factor (material, labor, fixed expense, overhead) by time period</v>
      </c>
      <c r="M3" t="s">
        <v>165</v>
      </c>
      <c r="N3" t="str">
        <f>Labels!B13</f>
        <v>Cost/Unit Purch'd In</v>
      </c>
      <c r="O3" t="s">
        <v>818</v>
      </c>
      <c r="P3" t="str">
        <f>Labels!E13</f>
        <v>Cost per unit of purchased input units entered into each state, by time period</v>
      </c>
      <c r="Q3" t="s">
        <v>97</v>
      </c>
      <c r="R3" t="str">
        <f>Labels!B32</f>
        <v>Scrap Net Cost</v>
      </c>
      <c r="S3" t="s">
        <v>261</v>
      </c>
      <c r="T3" t="str">
        <f>Labels!E32</f>
        <v>Cost of scrap less salvage value of scrap at each stage, segmented by cost factor (material, labor, fixed expense, overhead)  by time period</v>
      </c>
      <c r="U3" t="s">
        <v>915</v>
      </c>
      <c r="V3" t="str">
        <f>Labels!B35</f>
        <v>Scrap Salvage Value</v>
      </c>
      <c r="W3" t="s">
        <v>1037</v>
      </c>
      <c r="X3" t="str">
        <f>Labels!E35</f>
        <v>Salvage value of units scrapped at each stage, segmented by cost factor (material, labor, fixed expense, overhead) by time period</v>
      </c>
      <c r="Y3" t="s">
        <v>626</v>
      </c>
      <c r="Z3" t="str">
        <f>Labels!B33</f>
        <v>Scrap Net Cost/Unit</v>
      </c>
      <c r="AA3" t="s">
        <v>742</v>
      </c>
      <c r="AB3" t="str">
        <f>Labels!E33</f>
        <v>Cost of scrap less salvage value of scrap at each stage, segmented by cost factor (material, labor, fixed expense, overhead)  by time period</v>
      </c>
      <c r="AC3" t="s">
        <v>934</v>
      </c>
      <c r="AD3" t="str">
        <f>Labels!B12</f>
        <v>Company Name</v>
      </c>
      <c r="AE3" t="s">
        <v>756</v>
      </c>
      <c r="AF3">
        <f>Labels!E12</f>
        <v>0</v>
      </c>
      <c r="AG3" t="s">
        <v>310</v>
      </c>
      <c r="AH3" t="str">
        <f>Labels!B28</f>
        <v>Project Name</v>
      </c>
      <c r="AI3" t="s">
        <v>1039</v>
      </c>
      <c r="AJ3">
        <f>Labels!E28</f>
        <v>0</v>
      </c>
      <c r="AK3" t="s">
        <v>791</v>
      </c>
      <c r="AL3" t="str">
        <f>Labels!B24</f>
        <v>Process Cost/U</v>
      </c>
      <c r="AM3" t="s">
        <v>105</v>
      </c>
      <c r="AN3" t="str">
        <f>Labels!E24</f>
        <v>Processing cost per unit for units processed at each stage, segmented by cost factors (material, labor, fixed expense, overhead), by time period, for scenario 1</v>
      </c>
      <c r="AO3" t="s">
        <v>436</v>
      </c>
      <c r="AP3" t="str">
        <f>Labels!B27</f>
        <v>Yield %</v>
      </c>
      <c r="AQ3" t="s">
        <v>530</v>
      </c>
      <c r="AR3" t="str">
        <f>Labels!E27</f>
        <v>Pecentage of input units that exit as good units for each processing stage, by time period, for scenario 1</v>
      </c>
      <c r="AS3" t="s">
        <v>809</v>
      </c>
      <c r="AT3" t="str">
        <f>Labels!B40</f>
        <v>Transition %</v>
      </c>
      <c r="AU3" t="s">
        <v>981</v>
      </c>
      <c r="AV3" t="str">
        <f>Labels!E40</f>
        <v>Percent of good units output from stage A that goes to stage B for the next time period, for all pairs of processes A and B, by time period, for scenario 1</v>
      </c>
      <c r="AW3" t="s">
        <v>65</v>
      </c>
      <c r="AX3" t="str">
        <f>Labels!B46</f>
        <v>Units Out</v>
      </c>
      <c r="AY3" t="s">
        <v>119</v>
      </c>
      <c r="AZ3" t="str">
        <f>Labels!E46</f>
        <v>Good units output from each processing stage, by time period. Used only for plotting.</v>
      </c>
      <c r="BA3" t="s">
        <v>811</v>
      </c>
      <c r="BB3" t="str">
        <f>Labels!B22</f>
        <v>Process Cost/Unit</v>
      </c>
      <c r="BC3" t="s">
        <v>979</v>
      </c>
      <c r="BD3" t="str">
        <f>Labels!E22</f>
        <v>Processing cost per unit at each stage, segmented by cost factors (material, labor, fixed expense, overhead) and by time period. Computed as (total processing cost)/(toal units processed).</v>
      </c>
      <c r="BE3" t="s">
        <v>504</v>
      </c>
      <c r="BF3" t="str">
        <f>Labels!E63</f>
        <v>A list of the process stages in the process flow</v>
      </c>
      <c r="BG3" t="s">
        <v>575</v>
      </c>
      <c r="BH3" t="str">
        <f>Labels!B63</f>
        <v>Stages</v>
      </c>
      <c r="BI3" t="s">
        <v>816</v>
      </c>
      <c r="BJ3" t="str">
        <f>Labels!D63</f>
        <v>Stage</v>
      </c>
      <c r="BK3" t="s">
        <v>697</v>
      </c>
      <c r="BL3" t="str">
        <f>Labels!C63</f>
        <v>Total</v>
      </c>
    </row>
    <row r="4" spans="1:64" ht="12.75" customHeight="1">
      <c r="A4" t="s">
        <v>594</v>
      </c>
      <c r="B4" t="str">
        <f>Labels!B64</f>
        <v>Stage 1</v>
      </c>
      <c r="C4" t="s">
        <v>344</v>
      </c>
      <c r="D4" t="str">
        <f>Labels!D64</f>
        <v>Lvl 1</v>
      </c>
      <c r="E4" t="s">
        <v>511</v>
      </c>
      <c r="F4" t="str">
        <f>Labels!B65</f>
        <v>Stage 2</v>
      </c>
      <c r="G4" t="s">
        <v>801</v>
      </c>
      <c r="H4" t="str">
        <f>Labels!B66</f>
        <v>Stage 3</v>
      </c>
      <c r="I4" t="s">
        <v>644</v>
      </c>
      <c r="J4" t="str">
        <f>Labels!E68</f>
        <v>A duplicate list of process stages in the process flow. This list is needed so that some variables can have two dimensions consisting of process stages,  because ModelSheet does not permit the same dimension to be used two times in a variable.</v>
      </c>
      <c r="K4" t="s">
        <v>178</v>
      </c>
      <c r="L4" t="str">
        <f>Labels!B68</f>
        <v>StagesX</v>
      </c>
      <c r="M4" t="s">
        <v>749</v>
      </c>
      <c r="N4" t="str">
        <f>Labels!D68</f>
        <v>ProcessX</v>
      </c>
      <c r="O4" t="s">
        <v>493</v>
      </c>
      <c r="P4" t="str">
        <f>Labels!C68</f>
        <v>Total</v>
      </c>
      <c r="Q4" t="s">
        <v>293</v>
      </c>
      <c r="R4" t="str">
        <f>Labels!B69</f>
        <v>Stage 1</v>
      </c>
      <c r="S4" t="s">
        <v>883</v>
      </c>
      <c r="T4" t="str">
        <f>Labels!D69</f>
        <v>Lvl 1</v>
      </c>
      <c r="U4" t="s">
        <v>361</v>
      </c>
      <c r="V4" t="str">
        <f>Labels!B70</f>
        <v>Stage 2</v>
      </c>
      <c r="W4" t="s">
        <v>426</v>
      </c>
      <c r="X4" t="str">
        <f>Labels!B71</f>
        <v>Stage 3</v>
      </c>
      <c r="Y4" t="s">
        <v>614</v>
      </c>
      <c r="Z4" t="str">
        <f>Labels!E73</f>
        <v>A duplicate list of process stages in the process flow. This list is needed so that some variables can have two dimensions consisting of process stages,  because ModelSheet does not permit the same dimension to be used two times in a variable.</v>
      </c>
      <c r="AA4" t="s">
        <v>1011</v>
      </c>
      <c r="AB4" t="str">
        <f>Labels!B73</f>
        <v>StagesY</v>
      </c>
      <c r="AC4" t="s">
        <v>670</v>
      </c>
      <c r="AD4" t="str">
        <f>Labels!D73</f>
        <v>ProcessY</v>
      </c>
      <c r="AE4" t="s">
        <v>563</v>
      </c>
      <c r="AF4" t="str">
        <f>Labels!C73</f>
        <v>Total</v>
      </c>
      <c r="AG4" t="s">
        <v>15</v>
      </c>
      <c r="AH4" t="str">
        <f>Labels!B74</f>
        <v>Stage 1</v>
      </c>
      <c r="AI4" t="s">
        <v>615</v>
      </c>
      <c r="AJ4" t="str">
        <f>Labels!D74</f>
        <v>Lvl 1</v>
      </c>
      <c r="AK4" t="s">
        <v>245</v>
      </c>
      <c r="AL4" t="str">
        <f>Labels!B75</f>
        <v>Stage 2</v>
      </c>
      <c r="AM4" t="s">
        <v>176</v>
      </c>
      <c r="AN4" t="str">
        <f>Labels!B76</f>
        <v>Stage 3</v>
      </c>
      <c r="AO4" t="s">
        <v>935</v>
      </c>
      <c r="AP4" t="str">
        <f>Labels!E57</f>
        <v>A list of the types of costs that are tracked separately in the analysis. 
Cost of purchased input units are assigned to "Material".
Fixed overhead costs aer assigned to "Fixed_Exp".</v>
      </c>
      <c r="AQ4" t="s">
        <v>612</v>
      </c>
      <c r="AR4" t="str">
        <f>Labels!B57</f>
        <v>Cost Types</v>
      </c>
      <c r="AS4" t="s">
        <v>853</v>
      </c>
      <c r="AT4" t="str">
        <f>Labels!D57</f>
        <v>Cost_Types</v>
      </c>
      <c r="AU4" t="s">
        <v>679</v>
      </c>
      <c r="AV4" t="str">
        <f>Labels!C57</f>
        <v>Total</v>
      </c>
      <c r="AW4" t="s">
        <v>433</v>
      </c>
      <c r="AX4" t="str">
        <f>Labels!B58</f>
        <v>Material</v>
      </c>
      <c r="AY4" t="s">
        <v>788</v>
      </c>
      <c r="AZ4" t="str">
        <f>Labels!D58</f>
        <v>Cost_Types</v>
      </c>
      <c r="BA4" t="s">
        <v>311</v>
      </c>
      <c r="BB4" t="str">
        <f>Labels!B59</f>
        <v>Labor</v>
      </c>
      <c r="BC4" t="s">
        <v>326</v>
      </c>
      <c r="BD4" t="str">
        <f>Labels!B60</f>
        <v>Fixed Exp</v>
      </c>
      <c r="BE4" t="s">
        <v>833</v>
      </c>
      <c r="BF4" t="str">
        <f>Labels!B61</f>
        <v>OH</v>
      </c>
      <c r="BG4" t="s">
        <v>289</v>
      </c>
      <c r="BH4">
        <f>Labels!B6</f>
        <v>40544</v>
      </c>
    </row>
    <row r="5" spans="1:64" ht="12.75" customHeight="1">
      <c r="A5" t="s">
        <v>138</v>
      </c>
      <c r="B5" t="str">
        <f>Inputs!A1</f>
        <v>Test Project</v>
      </c>
      <c r="C5" t="s">
        <v>138</v>
      </c>
      <c r="D5" t="str">
        <f>Transitions!A1</f>
        <v>Test Project</v>
      </c>
      <c r="E5" t="s">
        <v>138</v>
      </c>
      <c r="F5" t="str">
        <f>Units!A1</f>
        <v>Test Project</v>
      </c>
      <c r="G5" t="s">
        <v>138</v>
      </c>
      <c r="H5" t="str">
        <f>Utilization!A1</f>
        <v>Test Project</v>
      </c>
      <c r="I5" t="s">
        <v>138</v>
      </c>
      <c r="J5" t="str">
        <f>'Unit Cost'!A1</f>
        <v>Test Project</v>
      </c>
      <c r="K5" t="s">
        <v>138</v>
      </c>
      <c r="L5" t="str">
        <f>'Cost Flow'!A1</f>
        <v>Test Project</v>
      </c>
      <c r="M5" t="s">
        <v>138</v>
      </c>
      <c r="N5" t="str">
        <f>'Unit Cost Detail'!A1</f>
        <v>Test Project</v>
      </c>
      <c r="O5" t="s">
        <v>138</v>
      </c>
      <c r="P5" t="str">
        <f>'Cost Flow Detail'!A1</f>
        <v>Test Project</v>
      </c>
      <c r="Q5" t="s">
        <v>138</v>
      </c>
      <c r="R5" t="str">
        <f>Formulas!A1</f>
        <v>Test Project</v>
      </c>
      <c r="S5" t="s">
        <v>138</v>
      </c>
      <c r="T5" t="str">
        <f>'Plot Support'!A1</f>
        <v>Test Project</v>
      </c>
      <c r="U5" t="s">
        <v>138</v>
      </c>
      <c r="V5" t="str">
        <f>'(Intermediate Computations)'!A1</f>
        <v>Test Project</v>
      </c>
      <c r="W5" t="s">
        <v>138</v>
      </c>
      <c r="X5" t="str">
        <f>'(Other Computations)'!A1</f>
        <v>Test Project</v>
      </c>
      <c r="Y5" t="s">
        <v>138</v>
      </c>
      <c r="Z5" t="str">
        <f>Labels!A1</f>
        <v>Test Project</v>
      </c>
      <c r="AA5" t="s">
        <v>138</v>
      </c>
      <c r="AB5" t="str">
        <f>ZZZ__FnCalls!A1</f>
        <v>Test Project</v>
      </c>
      <c r="AC5" t="s">
        <v>138</v>
      </c>
      <c r="AD5">
        <f>ZZZ_Ranges!A1</f>
        <v>0</v>
      </c>
      <c r="AE5" t="s">
        <v>138</v>
      </c>
      <c r="AF5" t="str">
        <f>ZZZ_Import!A1</f>
        <v>:A:0:Units_Purchd_In</v>
      </c>
    </row>
    <row r="6" spans="1:64" ht="12.75" customHeight="1">
      <c r="A6" t="s">
        <v>164</v>
      </c>
      <c r="B6" t="str">
        <f>Inputs!B8</f>
        <v>ABC, Inc.</v>
      </c>
      <c r="C6" t="s">
        <v>489</v>
      </c>
      <c r="D6" t="str">
        <f>Inputs!B10</f>
        <v>Test Project</v>
      </c>
      <c r="E6" t="s">
        <v>533</v>
      </c>
      <c r="F6">
        <f>Inputs!B12</f>
        <v>1</v>
      </c>
      <c r="G6" t="s">
        <v>1</v>
      </c>
      <c r="H6">
        <f>Inputs!B19</f>
        <v>0</v>
      </c>
      <c r="I6" t="s">
        <v>107</v>
      </c>
      <c r="J6">
        <f>Inputs!C19</f>
        <v>0</v>
      </c>
      <c r="K6" t="s">
        <v>772</v>
      </c>
      <c r="L6">
        <f>Inputs!D19</f>
        <v>0</v>
      </c>
      <c r="M6" t="s">
        <v>62</v>
      </c>
      <c r="N6">
        <f>Inputs!B20</f>
        <v>0</v>
      </c>
      <c r="O6" t="s">
        <v>183</v>
      </c>
      <c r="P6">
        <f>Inputs!C20</f>
        <v>0</v>
      </c>
      <c r="Q6" t="s">
        <v>837</v>
      </c>
      <c r="R6">
        <f>Inputs!D20</f>
        <v>0</v>
      </c>
      <c r="S6" t="s">
        <v>430</v>
      </c>
      <c r="T6">
        <f>Inputs!B21</f>
        <v>0</v>
      </c>
      <c r="U6" t="s">
        <v>529</v>
      </c>
      <c r="V6">
        <f>Inputs!C21</f>
        <v>0</v>
      </c>
      <c r="W6" t="s">
        <v>152</v>
      </c>
      <c r="X6">
        <f>Inputs!D21</f>
        <v>0</v>
      </c>
      <c r="Y6" t="s">
        <v>350</v>
      </c>
      <c r="Z6">
        <f>Inputs!B26</f>
        <v>1</v>
      </c>
      <c r="AA6" t="s">
        <v>766</v>
      </c>
      <c r="AB6">
        <f>Inputs!C26</f>
        <v>1</v>
      </c>
      <c r="AC6" t="s">
        <v>443</v>
      </c>
      <c r="AD6">
        <f>Inputs!D26</f>
        <v>1</v>
      </c>
      <c r="AE6" t="s">
        <v>754</v>
      </c>
      <c r="AF6">
        <f>Inputs!F26</f>
        <v>1</v>
      </c>
      <c r="AG6" t="s">
        <v>83</v>
      </c>
      <c r="AH6">
        <f>Inputs!G26</f>
        <v>1</v>
      </c>
      <c r="AI6" t="s">
        <v>303</v>
      </c>
      <c r="AJ6">
        <f>Inputs!H26</f>
        <v>1</v>
      </c>
      <c r="AK6" t="s">
        <v>173</v>
      </c>
      <c r="AL6">
        <f>Inputs!J26</f>
        <v>1</v>
      </c>
      <c r="AM6" t="s">
        <v>549</v>
      </c>
      <c r="AN6">
        <f>Inputs!K26</f>
        <v>1</v>
      </c>
      <c r="AO6" t="s">
        <v>92</v>
      </c>
      <c r="AP6">
        <f>Inputs!L26</f>
        <v>1</v>
      </c>
      <c r="AQ6" t="s">
        <v>24</v>
      </c>
      <c r="AR6">
        <f>Inputs!N26</f>
        <v>1</v>
      </c>
      <c r="AS6" t="s">
        <v>64</v>
      </c>
      <c r="AT6">
        <f>Inputs!O26</f>
        <v>1</v>
      </c>
      <c r="AU6" t="s">
        <v>1043</v>
      </c>
      <c r="AV6">
        <f>Inputs!P26</f>
        <v>1</v>
      </c>
      <c r="AW6" t="s">
        <v>276</v>
      </c>
      <c r="AX6">
        <f>Inputs!B27</f>
        <v>1</v>
      </c>
      <c r="AY6" t="s">
        <v>595</v>
      </c>
      <c r="AZ6">
        <f>Inputs!C27</f>
        <v>1</v>
      </c>
      <c r="BA6" t="s">
        <v>126</v>
      </c>
      <c r="BB6">
        <f>Inputs!D27</f>
        <v>1</v>
      </c>
      <c r="BC6" t="s">
        <v>496</v>
      </c>
      <c r="BD6">
        <f>Inputs!F27</f>
        <v>1</v>
      </c>
      <c r="BE6" t="s">
        <v>495</v>
      </c>
      <c r="BF6">
        <f>Inputs!G27</f>
        <v>1</v>
      </c>
      <c r="BG6" t="s">
        <v>431</v>
      </c>
      <c r="BH6">
        <f>Inputs!H27</f>
        <v>1</v>
      </c>
      <c r="BI6" t="s">
        <v>186</v>
      </c>
      <c r="BJ6">
        <f>Inputs!J27</f>
        <v>1</v>
      </c>
      <c r="BK6" t="s">
        <v>561</v>
      </c>
      <c r="BL6">
        <f>Inputs!K27</f>
        <v>1</v>
      </c>
    </row>
    <row r="7" spans="1:64" ht="12.75" customHeight="1">
      <c r="A7" t="s">
        <v>122</v>
      </c>
      <c r="B7">
        <f>Inputs!L27</f>
        <v>1</v>
      </c>
      <c r="C7" t="s">
        <v>144</v>
      </c>
      <c r="D7">
        <f>Inputs!N27</f>
        <v>1</v>
      </c>
      <c r="E7" t="s">
        <v>190</v>
      </c>
      <c r="F7">
        <f>Inputs!O27</f>
        <v>1</v>
      </c>
      <c r="G7" t="s">
        <v>98</v>
      </c>
      <c r="H7">
        <f>Inputs!P27</f>
        <v>1</v>
      </c>
      <c r="I7" t="s">
        <v>470</v>
      </c>
      <c r="J7">
        <f>Inputs!B28</f>
        <v>1</v>
      </c>
      <c r="K7" t="s">
        <v>1050</v>
      </c>
      <c r="L7">
        <f>Inputs!C28</f>
        <v>1</v>
      </c>
      <c r="M7" t="s">
        <v>723</v>
      </c>
      <c r="N7">
        <f>Inputs!D28</f>
        <v>1</v>
      </c>
      <c r="O7" t="s">
        <v>290</v>
      </c>
      <c r="P7">
        <f>Inputs!F28</f>
        <v>1</v>
      </c>
      <c r="Q7" t="s">
        <v>295</v>
      </c>
      <c r="R7">
        <f>Inputs!G28</f>
        <v>1</v>
      </c>
      <c r="S7" t="s">
        <v>488</v>
      </c>
      <c r="T7">
        <f>Inputs!H28</f>
        <v>1</v>
      </c>
      <c r="U7" t="s">
        <v>172</v>
      </c>
      <c r="V7">
        <f>Inputs!J28</f>
        <v>1</v>
      </c>
      <c r="W7" t="s">
        <v>835</v>
      </c>
      <c r="X7">
        <f>Inputs!K28</f>
        <v>1</v>
      </c>
      <c r="Y7" t="s">
        <v>386</v>
      </c>
      <c r="Z7">
        <f>Inputs!L28</f>
        <v>1</v>
      </c>
      <c r="AA7" t="s">
        <v>335</v>
      </c>
      <c r="AB7">
        <f>Inputs!N28</f>
        <v>1</v>
      </c>
      <c r="AC7" t="s">
        <v>373</v>
      </c>
      <c r="AD7">
        <f>Inputs!O28</f>
        <v>1</v>
      </c>
      <c r="AE7" t="s">
        <v>690</v>
      </c>
      <c r="AF7">
        <f>Inputs!P28</f>
        <v>1</v>
      </c>
      <c r="AG7" t="s">
        <v>497</v>
      </c>
      <c r="AH7">
        <f>Inputs!B34</f>
        <v>2</v>
      </c>
      <c r="AI7" t="s">
        <v>347</v>
      </c>
      <c r="AJ7">
        <f>Inputs!B38</f>
        <v>0</v>
      </c>
      <c r="AK7" t="s">
        <v>146</v>
      </c>
      <c r="AL7">
        <f>Inputs!C38</f>
        <v>0</v>
      </c>
      <c r="AM7" t="s">
        <v>724</v>
      </c>
      <c r="AN7">
        <f>Inputs!D38</f>
        <v>0</v>
      </c>
      <c r="AO7" t="s">
        <v>643</v>
      </c>
      <c r="AP7">
        <f>Inputs!F38</f>
        <v>0</v>
      </c>
      <c r="AQ7" t="s">
        <v>761</v>
      </c>
      <c r="AR7">
        <f>Inputs!G38</f>
        <v>0</v>
      </c>
      <c r="AS7" t="s">
        <v>33</v>
      </c>
      <c r="AT7">
        <f>Inputs!H38</f>
        <v>0</v>
      </c>
      <c r="AU7" t="s">
        <v>536</v>
      </c>
      <c r="AV7">
        <f>Inputs!J38</f>
        <v>0</v>
      </c>
      <c r="AW7" t="s">
        <v>611</v>
      </c>
      <c r="AX7">
        <f>Inputs!K38</f>
        <v>0</v>
      </c>
      <c r="AY7" t="s">
        <v>21</v>
      </c>
      <c r="AZ7">
        <f>Inputs!L38</f>
        <v>0</v>
      </c>
      <c r="BA7" t="s">
        <v>607</v>
      </c>
      <c r="BB7">
        <f>Inputs!N38</f>
        <v>0</v>
      </c>
      <c r="BC7" t="s">
        <v>467</v>
      </c>
      <c r="BD7">
        <f>Inputs!O38</f>
        <v>0</v>
      </c>
      <c r="BE7" t="s">
        <v>538</v>
      </c>
      <c r="BF7">
        <f>Inputs!P38</f>
        <v>0</v>
      </c>
      <c r="BG7" t="s">
        <v>636</v>
      </c>
      <c r="BH7">
        <f>Inputs!B39</f>
        <v>0</v>
      </c>
      <c r="BI7" t="s">
        <v>415</v>
      </c>
      <c r="BJ7">
        <f>Inputs!C39</f>
        <v>0</v>
      </c>
      <c r="BK7" t="s">
        <v>1000</v>
      </c>
      <c r="BL7">
        <f>Inputs!D39</f>
        <v>0</v>
      </c>
    </row>
    <row r="8" spans="1:64" ht="12.75" customHeight="1">
      <c r="A8" t="s">
        <v>1041</v>
      </c>
      <c r="B8">
        <f>Inputs!F39</f>
        <v>0</v>
      </c>
      <c r="C8" t="s">
        <v>647</v>
      </c>
      <c r="D8">
        <f>Inputs!G39</f>
        <v>0</v>
      </c>
      <c r="E8" t="s">
        <v>975</v>
      </c>
      <c r="F8">
        <f>Inputs!H39</f>
        <v>0</v>
      </c>
      <c r="G8" t="s">
        <v>705</v>
      </c>
      <c r="H8">
        <f>Inputs!J39</f>
        <v>0</v>
      </c>
      <c r="I8" t="s">
        <v>983</v>
      </c>
      <c r="J8">
        <f>Inputs!K39</f>
        <v>0</v>
      </c>
      <c r="K8" t="s">
        <v>333</v>
      </c>
      <c r="L8">
        <f>Inputs!L39</f>
        <v>0</v>
      </c>
      <c r="M8" t="s">
        <v>674</v>
      </c>
      <c r="N8">
        <f>Inputs!N39</f>
        <v>0</v>
      </c>
      <c r="O8" t="s">
        <v>534</v>
      </c>
      <c r="P8">
        <f>Inputs!O39</f>
        <v>0</v>
      </c>
      <c r="Q8" t="s">
        <v>506</v>
      </c>
      <c r="R8">
        <f>Inputs!P39</f>
        <v>0</v>
      </c>
      <c r="S8" t="s">
        <v>657</v>
      </c>
      <c r="T8">
        <f>Inputs!B40</f>
        <v>0</v>
      </c>
      <c r="U8" t="s">
        <v>380</v>
      </c>
      <c r="V8">
        <f>Inputs!C40</f>
        <v>0</v>
      </c>
      <c r="W8" t="s">
        <v>56</v>
      </c>
      <c r="X8">
        <f>Inputs!D40</f>
        <v>0</v>
      </c>
      <c r="Y8" t="s">
        <v>111</v>
      </c>
      <c r="Z8">
        <f>Inputs!F40</f>
        <v>0</v>
      </c>
      <c r="AA8" t="s">
        <v>515</v>
      </c>
      <c r="AB8">
        <f>Inputs!G40</f>
        <v>0</v>
      </c>
      <c r="AC8" t="s">
        <v>204</v>
      </c>
      <c r="AD8">
        <f>Inputs!H40</f>
        <v>0</v>
      </c>
      <c r="AE8" t="s">
        <v>201</v>
      </c>
      <c r="AF8">
        <f>Inputs!J40</f>
        <v>0</v>
      </c>
      <c r="AG8" t="s">
        <v>472</v>
      </c>
      <c r="AH8">
        <f>Inputs!K40</f>
        <v>0</v>
      </c>
      <c r="AI8" t="s">
        <v>999</v>
      </c>
      <c r="AJ8">
        <f>Inputs!L40</f>
        <v>0</v>
      </c>
      <c r="AK8" t="s">
        <v>776</v>
      </c>
      <c r="AL8">
        <f>Inputs!N40</f>
        <v>0</v>
      </c>
      <c r="AM8" t="s">
        <v>439</v>
      </c>
      <c r="AN8">
        <f>Inputs!O40</f>
        <v>0</v>
      </c>
      <c r="AO8" t="s">
        <v>232</v>
      </c>
      <c r="AP8">
        <f>Inputs!P40</f>
        <v>0</v>
      </c>
      <c r="AQ8" t="s">
        <v>20</v>
      </c>
      <c r="AR8">
        <f>Inputs!B44</f>
        <v>1</v>
      </c>
      <c r="AS8" t="s">
        <v>396</v>
      </c>
      <c r="AT8">
        <f>Inputs!C44</f>
        <v>1</v>
      </c>
      <c r="AU8" t="s">
        <v>900</v>
      </c>
      <c r="AV8">
        <f>Inputs!D44</f>
        <v>1</v>
      </c>
      <c r="AW8" t="s">
        <v>417</v>
      </c>
      <c r="AX8">
        <f>Inputs!F44</f>
        <v>1</v>
      </c>
      <c r="AY8" t="s">
        <v>925</v>
      </c>
      <c r="AZ8">
        <f>Inputs!G44</f>
        <v>1</v>
      </c>
      <c r="BA8" t="s">
        <v>714</v>
      </c>
      <c r="BB8">
        <f>Inputs!H44</f>
        <v>1</v>
      </c>
      <c r="BC8" t="s">
        <v>337</v>
      </c>
      <c r="BD8">
        <f>Inputs!J44</f>
        <v>1</v>
      </c>
      <c r="BE8" t="s">
        <v>353</v>
      </c>
      <c r="BF8">
        <f>Inputs!K44</f>
        <v>1</v>
      </c>
      <c r="BG8" t="s">
        <v>668</v>
      </c>
      <c r="BH8">
        <f>Inputs!L44</f>
        <v>1</v>
      </c>
      <c r="BI8" t="s">
        <v>133</v>
      </c>
      <c r="BJ8">
        <f>Inputs!N44</f>
        <v>1</v>
      </c>
      <c r="BK8" t="s">
        <v>961</v>
      </c>
      <c r="BL8">
        <f>Inputs!O44</f>
        <v>1</v>
      </c>
    </row>
    <row r="9" spans="1:64" ht="12.75" customHeight="1">
      <c r="A9" t="s">
        <v>388</v>
      </c>
      <c r="B9">
        <f>Inputs!P44</f>
        <v>1</v>
      </c>
      <c r="C9" t="s">
        <v>1047</v>
      </c>
      <c r="D9">
        <f>Inputs!B45</f>
        <v>1</v>
      </c>
      <c r="E9" t="s">
        <v>739</v>
      </c>
      <c r="F9">
        <f>Inputs!C45</f>
        <v>1</v>
      </c>
      <c r="G9" t="s">
        <v>197</v>
      </c>
      <c r="H9">
        <f>Inputs!D45</f>
        <v>1</v>
      </c>
      <c r="I9" t="s">
        <v>760</v>
      </c>
      <c r="J9">
        <f>Inputs!F45</f>
        <v>1</v>
      </c>
      <c r="K9" t="s">
        <v>1017</v>
      </c>
      <c r="L9">
        <f>Inputs!G45</f>
        <v>1</v>
      </c>
      <c r="M9" t="s">
        <v>517</v>
      </c>
      <c r="N9">
        <f>Inputs!H45</f>
        <v>1</v>
      </c>
      <c r="O9" t="s">
        <v>775</v>
      </c>
      <c r="P9">
        <f>Inputs!J45</f>
        <v>1</v>
      </c>
      <c r="Q9" t="s">
        <v>967</v>
      </c>
      <c r="R9">
        <f>Inputs!K45</f>
        <v>1</v>
      </c>
      <c r="S9" t="s">
        <v>865</v>
      </c>
      <c r="T9">
        <f>Inputs!L45</f>
        <v>1</v>
      </c>
      <c r="U9" t="s">
        <v>257</v>
      </c>
      <c r="V9">
        <f>Inputs!N45</f>
        <v>1</v>
      </c>
      <c r="W9" t="s">
        <v>841</v>
      </c>
      <c r="X9">
        <f>Inputs!O45</f>
        <v>1</v>
      </c>
      <c r="Y9" t="s">
        <v>329</v>
      </c>
      <c r="Z9">
        <f>Inputs!P45</f>
        <v>1</v>
      </c>
      <c r="AA9" t="s">
        <v>477</v>
      </c>
      <c r="AB9">
        <f>Inputs!B46</f>
        <v>1</v>
      </c>
      <c r="AC9" t="s">
        <v>958</v>
      </c>
      <c r="AD9">
        <f>Inputs!C46</f>
        <v>1</v>
      </c>
      <c r="AE9" t="s">
        <v>985</v>
      </c>
      <c r="AF9">
        <f>Inputs!D46</f>
        <v>1</v>
      </c>
      <c r="AG9" t="s">
        <v>971</v>
      </c>
      <c r="AH9">
        <f>Inputs!F46</f>
        <v>1</v>
      </c>
      <c r="AI9" t="s">
        <v>783</v>
      </c>
      <c r="AJ9">
        <f>Inputs!G46</f>
        <v>1</v>
      </c>
      <c r="AK9" t="s">
        <v>903</v>
      </c>
      <c r="AL9">
        <f>Inputs!H46</f>
        <v>1</v>
      </c>
      <c r="AM9" t="s">
        <v>205</v>
      </c>
      <c r="AN9">
        <f>Inputs!J46</f>
        <v>1</v>
      </c>
      <c r="AO9" t="s">
        <v>513</v>
      </c>
      <c r="AP9">
        <f>Inputs!K46</f>
        <v>1</v>
      </c>
      <c r="AQ9" t="s">
        <v>510</v>
      </c>
      <c r="AR9">
        <f>Inputs!L46</f>
        <v>1</v>
      </c>
      <c r="AS9" t="s">
        <v>677</v>
      </c>
      <c r="AT9">
        <f>Inputs!N46</f>
        <v>1</v>
      </c>
      <c r="AU9" t="s">
        <v>610</v>
      </c>
      <c r="AV9">
        <f>Inputs!O46</f>
        <v>1</v>
      </c>
      <c r="AW9" t="s">
        <v>334</v>
      </c>
      <c r="AX9">
        <f>Inputs!P46</f>
        <v>1</v>
      </c>
      <c r="AY9" t="s">
        <v>505</v>
      </c>
      <c r="AZ9">
        <f>Inputs!B50</f>
        <v>1000</v>
      </c>
      <c r="BA9" t="s">
        <v>880</v>
      </c>
      <c r="BB9">
        <f>Inputs!C50</f>
        <v>1000</v>
      </c>
      <c r="BC9" t="s">
        <v>460</v>
      </c>
      <c r="BD9">
        <f>Inputs!D50</f>
        <v>1000</v>
      </c>
      <c r="BE9" t="s">
        <v>793</v>
      </c>
      <c r="BF9">
        <f>Inputs!F50</f>
        <v>1000</v>
      </c>
      <c r="BG9" t="s">
        <v>949</v>
      </c>
      <c r="BH9">
        <f>Inputs!G50</f>
        <v>1000</v>
      </c>
      <c r="BI9" t="s">
        <v>423</v>
      </c>
      <c r="BJ9">
        <f>Inputs!H50</f>
        <v>1000</v>
      </c>
      <c r="BK9" t="s">
        <v>570</v>
      </c>
      <c r="BL9">
        <f>Inputs!J50</f>
        <v>1000</v>
      </c>
    </row>
    <row r="10" spans="1:64" ht="12.75" customHeight="1">
      <c r="A10" t="s">
        <v>351</v>
      </c>
      <c r="B10">
        <f>Inputs!K50</f>
        <v>1000</v>
      </c>
      <c r="C10" t="s">
        <v>487</v>
      </c>
      <c r="D10">
        <f>Inputs!L50</f>
        <v>1000</v>
      </c>
      <c r="E10" t="s">
        <v>475</v>
      </c>
      <c r="F10">
        <f>Inputs!N50</f>
        <v>1000</v>
      </c>
      <c r="G10" t="s">
        <v>847</v>
      </c>
      <c r="H10">
        <f>Inputs!O50</f>
        <v>1000</v>
      </c>
      <c r="I10" t="s">
        <v>649</v>
      </c>
      <c r="J10">
        <f>Inputs!P50</f>
        <v>1000</v>
      </c>
      <c r="K10" t="s">
        <v>96</v>
      </c>
      <c r="L10">
        <f>Inputs!B51</f>
        <v>1000</v>
      </c>
      <c r="M10" t="s">
        <v>1021</v>
      </c>
      <c r="N10">
        <f>Inputs!C51</f>
        <v>1000</v>
      </c>
      <c r="O10" t="s">
        <v>123</v>
      </c>
      <c r="P10">
        <f>Inputs!D51</f>
        <v>1000</v>
      </c>
      <c r="Q10" t="s">
        <v>952</v>
      </c>
      <c r="R10">
        <f>Inputs!F51</f>
        <v>1000</v>
      </c>
      <c r="S10" t="s">
        <v>1034</v>
      </c>
      <c r="T10">
        <f>Inputs!G51</f>
        <v>1000</v>
      </c>
      <c r="U10" t="s">
        <v>195</v>
      </c>
      <c r="V10">
        <f>Inputs!H51</f>
        <v>1000</v>
      </c>
      <c r="W10" t="s">
        <v>721</v>
      </c>
      <c r="X10">
        <f>Inputs!J51</f>
        <v>1000</v>
      </c>
      <c r="Y10" t="s">
        <v>491</v>
      </c>
      <c r="Z10">
        <f>Inputs!K51</f>
        <v>1000</v>
      </c>
      <c r="AA10" t="s">
        <v>638</v>
      </c>
      <c r="AB10">
        <f>Inputs!L51</f>
        <v>1000</v>
      </c>
      <c r="AC10" t="s">
        <v>642</v>
      </c>
      <c r="AD10">
        <f>Inputs!N51</f>
        <v>1000</v>
      </c>
      <c r="AE10" t="s">
        <v>692</v>
      </c>
      <c r="AF10">
        <f>Inputs!O51</f>
        <v>1000</v>
      </c>
      <c r="AG10" t="s">
        <v>598</v>
      </c>
      <c r="AH10">
        <f>Inputs!P51</f>
        <v>1000</v>
      </c>
      <c r="AI10" t="s">
        <v>440</v>
      </c>
      <c r="AJ10">
        <f>Inputs!B52</f>
        <v>1000</v>
      </c>
      <c r="AK10" t="s">
        <v>601</v>
      </c>
      <c r="AL10">
        <f>Inputs!C52</f>
        <v>1000</v>
      </c>
      <c r="AM10" t="s">
        <v>751</v>
      </c>
      <c r="AN10">
        <f>Inputs!D52</f>
        <v>1000</v>
      </c>
      <c r="AO10" t="s">
        <v>521</v>
      </c>
      <c r="AP10">
        <f>Inputs!F52</f>
        <v>1000</v>
      </c>
      <c r="AQ10" t="s">
        <v>1053</v>
      </c>
      <c r="AR10">
        <f>Inputs!G52</f>
        <v>1000</v>
      </c>
      <c r="AS10" t="s">
        <v>539</v>
      </c>
      <c r="AT10">
        <f>Inputs!H52</f>
        <v>1000</v>
      </c>
      <c r="AU10" t="s">
        <v>682</v>
      </c>
      <c r="AV10">
        <f>Inputs!J52</f>
        <v>1000</v>
      </c>
      <c r="AW10" t="s">
        <v>457</v>
      </c>
      <c r="AX10">
        <f>Inputs!K52</f>
        <v>1000</v>
      </c>
      <c r="AY10" t="s">
        <v>602</v>
      </c>
      <c r="AZ10">
        <f>Inputs!L52</f>
        <v>1000</v>
      </c>
      <c r="BA10" t="s">
        <v>535</v>
      </c>
      <c r="BB10">
        <f>Inputs!N52</f>
        <v>1000</v>
      </c>
      <c r="BC10" t="s">
        <v>103</v>
      </c>
      <c r="BD10">
        <f>Inputs!O52</f>
        <v>1000</v>
      </c>
      <c r="BE10" t="s">
        <v>887</v>
      </c>
      <c r="BF10">
        <f>Inputs!P52</f>
        <v>1000</v>
      </c>
      <c r="BG10" t="s">
        <v>429</v>
      </c>
      <c r="BH10">
        <f>Inputs!B62</f>
        <v>0</v>
      </c>
      <c r="BI10" t="s">
        <v>370</v>
      </c>
      <c r="BJ10">
        <f>Inputs!C62</f>
        <v>0</v>
      </c>
      <c r="BK10" t="s">
        <v>671</v>
      </c>
      <c r="BL10">
        <f>Inputs!D62</f>
        <v>0</v>
      </c>
    </row>
    <row r="11" spans="1:64" ht="12.75" customHeight="1">
      <c r="A11" t="s">
        <v>784</v>
      </c>
      <c r="B11">
        <f>Inputs!F62</f>
        <v>0</v>
      </c>
      <c r="C11" t="s">
        <v>759</v>
      </c>
      <c r="D11">
        <f>Inputs!G62</f>
        <v>0</v>
      </c>
      <c r="E11" t="s">
        <v>185</v>
      </c>
      <c r="F11">
        <f>Inputs!H62</f>
        <v>0</v>
      </c>
      <c r="G11" t="s">
        <v>143</v>
      </c>
      <c r="H11">
        <f>Inputs!J62</f>
        <v>0</v>
      </c>
      <c r="I11" t="s">
        <v>625</v>
      </c>
      <c r="J11">
        <f>Inputs!K62</f>
        <v>0</v>
      </c>
      <c r="K11" t="s">
        <v>998</v>
      </c>
      <c r="L11">
        <f>Inputs!L62</f>
        <v>0</v>
      </c>
      <c r="M11" t="s">
        <v>82</v>
      </c>
      <c r="N11">
        <f>Inputs!N62</f>
        <v>0</v>
      </c>
      <c r="O11" t="s">
        <v>922</v>
      </c>
      <c r="P11">
        <f>Inputs!O62</f>
        <v>0</v>
      </c>
      <c r="Q11" t="s">
        <v>507</v>
      </c>
      <c r="R11">
        <f>Inputs!P62</f>
        <v>0</v>
      </c>
      <c r="S11" t="s">
        <v>207</v>
      </c>
      <c r="T11">
        <f>Inputs!B63</f>
        <v>0</v>
      </c>
      <c r="U11" t="s">
        <v>274</v>
      </c>
      <c r="V11">
        <f>Inputs!C63</f>
        <v>0</v>
      </c>
      <c r="W11" t="s">
        <v>437</v>
      </c>
      <c r="X11">
        <f>Inputs!D63</f>
        <v>0</v>
      </c>
      <c r="Y11" t="s">
        <v>874</v>
      </c>
      <c r="Z11">
        <f>Inputs!F63</f>
        <v>0</v>
      </c>
      <c r="AA11" t="s">
        <v>730</v>
      </c>
      <c r="AB11">
        <f>Inputs!G63</f>
        <v>0</v>
      </c>
      <c r="AC11" t="s">
        <v>85</v>
      </c>
      <c r="AD11">
        <f>Inputs!H63</f>
        <v>0</v>
      </c>
      <c r="AE11" t="s">
        <v>774</v>
      </c>
      <c r="AF11">
        <f>Inputs!J63</f>
        <v>0</v>
      </c>
      <c r="AG11" t="s">
        <v>931</v>
      </c>
      <c r="AH11">
        <f>Inputs!K63</f>
        <v>0</v>
      </c>
      <c r="AI11" t="s">
        <v>797</v>
      </c>
      <c r="AJ11">
        <f>Inputs!L63</f>
        <v>0</v>
      </c>
      <c r="AK11" t="s">
        <v>522</v>
      </c>
      <c r="AL11">
        <f>Inputs!N63</f>
        <v>0</v>
      </c>
      <c r="AM11" t="s">
        <v>80</v>
      </c>
      <c r="AN11">
        <f>Inputs!O63</f>
        <v>0</v>
      </c>
      <c r="AO11" t="s">
        <v>227</v>
      </c>
      <c r="AP11">
        <f>Inputs!P63</f>
        <v>0</v>
      </c>
      <c r="AQ11" t="s">
        <v>242</v>
      </c>
      <c r="AR11">
        <f>Inputs!B64</f>
        <v>0</v>
      </c>
      <c r="AS11" t="s">
        <v>543</v>
      </c>
      <c r="AT11">
        <f>Inputs!C64</f>
        <v>0</v>
      </c>
      <c r="AU11" t="s">
        <v>523</v>
      </c>
      <c r="AV11">
        <f>Inputs!D64</f>
        <v>0</v>
      </c>
      <c r="AW11" t="s">
        <v>552</v>
      </c>
      <c r="AX11">
        <f>Inputs!F64</f>
        <v>0</v>
      </c>
      <c r="AY11" t="s">
        <v>616</v>
      </c>
      <c r="AZ11">
        <f>Inputs!G64</f>
        <v>0</v>
      </c>
      <c r="BA11" t="s">
        <v>90</v>
      </c>
      <c r="BB11">
        <f>Inputs!H64</f>
        <v>0</v>
      </c>
      <c r="BC11" t="s">
        <v>7</v>
      </c>
      <c r="BD11">
        <f>Inputs!J64</f>
        <v>0</v>
      </c>
      <c r="BE11" t="s">
        <v>846</v>
      </c>
      <c r="BF11">
        <f>Inputs!K64</f>
        <v>0</v>
      </c>
      <c r="BG11" t="s">
        <v>661</v>
      </c>
      <c r="BH11">
        <f>Inputs!L64</f>
        <v>0</v>
      </c>
      <c r="BI11" t="s">
        <v>445</v>
      </c>
      <c r="BJ11">
        <f>Inputs!N64</f>
        <v>0</v>
      </c>
      <c r="BK11" t="s">
        <v>377</v>
      </c>
      <c r="BL11">
        <f>Inputs!O64</f>
        <v>0</v>
      </c>
    </row>
    <row r="12" spans="1:64" ht="12.75" customHeight="1">
      <c r="A12" t="s">
        <v>592</v>
      </c>
      <c r="B12">
        <f>Inputs!P64</f>
        <v>0</v>
      </c>
      <c r="C12" t="s">
        <v>39</v>
      </c>
      <c r="D12">
        <f>Inputs!B65</f>
        <v>0</v>
      </c>
      <c r="E12" t="s">
        <v>77</v>
      </c>
      <c r="F12">
        <f>Inputs!C65</f>
        <v>0</v>
      </c>
      <c r="G12" t="s">
        <v>964</v>
      </c>
      <c r="H12">
        <f>Inputs!D65</f>
        <v>0</v>
      </c>
      <c r="I12" t="s">
        <v>859</v>
      </c>
      <c r="J12">
        <f>Inputs!F65</f>
        <v>0</v>
      </c>
      <c r="K12" t="s">
        <v>965</v>
      </c>
      <c r="L12">
        <f>Inputs!G65</f>
        <v>0</v>
      </c>
      <c r="M12" t="s">
        <v>913</v>
      </c>
      <c r="N12">
        <f>Inputs!H65</f>
        <v>0</v>
      </c>
      <c r="O12" t="s">
        <v>634</v>
      </c>
      <c r="P12">
        <f>Inputs!J65</f>
        <v>0</v>
      </c>
      <c r="Q12" t="s">
        <v>348</v>
      </c>
      <c r="R12">
        <f>Inputs!K65</f>
        <v>0</v>
      </c>
      <c r="S12" t="s">
        <v>266</v>
      </c>
      <c r="T12">
        <f>Inputs!L65</f>
        <v>0</v>
      </c>
      <c r="U12" t="s">
        <v>324</v>
      </c>
      <c r="V12">
        <f>Inputs!N65</f>
        <v>0</v>
      </c>
      <c r="W12" t="s">
        <v>474</v>
      </c>
      <c r="X12">
        <f>Inputs!O65</f>
        <v>0</v>
      </c>
      <c r="Y12" t="s">
        <v>362</v>
      </c>
      <c r="Z12">
        <f>Inputs!P65</f>
        <v>0</v>
      </c>
      <c r="AA12" t="s">
        <v>970</v>
      </c>
      <c r="AB12">
        <f>Inputs!B68</f>
        <v>0</v>
      </c>
      <c r="AC12" t="s">
        <v>832</v>
      </c>
      <c r="AD12">
        <f>Inputs!C68</f>
        <v>0</v>
      </c>
      <c r="AE12" t="s">
        <v>1005</v>
      </c>
      <c r="AF12">
        <f>Inputs!D68</f>
        <v>0</v>
      </c>
      <c r="AG12" t="s">
        <v>42</v>
      </c>
      <c r="AH12">
        <f>Inputs!F68</f>
        <v>0</v>
      </c>
      <c r="AI12" t="s">
        <v>744</v>
      </c>
      <c r="AJ12">
        <f>Inputs!G68</f>
        <v>0</v>
      </c>
      <c r="AK12" t="s">
        <v>94</v>
      </c>
      <c r="AL12">
        <f>Inputs!H68</f>
        <v>0</v>
      </c>
      <c r="AM12" t="s">
        <v>5</v>
      </c>
      <c r="AN12">
        <f>Inputs!J68</f>
        <v>0</v>
      </c>
      <c r="AO12" t="s">
        <v>812</v>
      </c>
      <c r="AP12">
        <f>Inputs!K68</f>
        <v>0</v>
      </c>
      <c r="AQ12" t="s">
        <v>599</v>
      </c>
      <c r="AR12">
        <f>Inputs!L68</f>
        <v>0</v>
      </c>
      <c r="AS12" t="s">
        <v>728</v>
      </c>
      <c r="AT12">
        <f>Inputs!N68</f>
        <v>0</v>
      </c>
      <c r="AU12" t="s">
        <v>40</v>
      </c>
      <c r="AV12">
        <f>Inputs!O68</f>
        <v>0</v>
      </c>
      <c r="AW12" t="s">
        <v>571</v>
      </c>
      <c r="AX12">
        <f>Inputs!P68</f>
        <v>0</v>
      </c>
      <c r="AY12" t="s">
        <v>116</v>
      </c>
      <c r="AZ12">
        <f>Inputs!B69</f>
        <v>0</v>
      </c>
      <c r="BA12" t="s">
        <v>210</v>
      </c>
      <c r="BB12">
        <f>Inputs!C69</f>
        <v>0</v>
      </c>
      <c r="BC12" t="s">
        <v>982</v>
      </c>
      <c r="BD12">
        <f>Inputs!D69</f>
        <v>0</v>
      </c>
      <c r="BE12" t="s">
        <v>237</v>
      </c>
      <c r="BF12">
        <f>Inputs!F69</f>
        <v>0</v>
      </c>
      <c r="BG12" t="s">
        <v>937</v>
      </c>
      <c r="BH12">
        <f>Inputs!G69</f>
        <v>0</v>
      </c>
      <c r="BI12" t="s">
        <v>1027</v>
      </c>
      <c r="BJ12">
        <f>Inputs!H69</f>
        <v>0</v>
      </c>
      <c r="BK12" t="s">
        <v>157</v>
      </c>
      <c r="BL12">
        <f>Inputs!J69</f>
        <v>0</v>
      </c>
    </row>
    <row r="13" spans="1:64" ht="12.75" customHeight="1">
      <c r="A13" t="s">
        <v>729</v>
      </c>
      <c r="B13">
        <f>Inputs!K69</f>
        <v>0</v>
      </c>
      <c r="C13" t="s">
        <v>402</v>
      </c>
      <c r="D13">
        <f>Inputs!L69</f>
        <v>0</v>
      </c>
      <c r="E13" t="s">
        <v>154</v>
      </c>
      <c r="F13">
        <f>Inputs!N69</f>
        <v>0</v>
      </c>
      <c r="G13" t="s">
        <v>272</v>
      </c>
      <c r="H13">
        <f>Inputs!O69</f>
        <v>0</v>
      </c>
      <c r="I13" t="s">
        <v>986</v>
      </c>
      <c r="J13">
        <f>Inputs!P69</f>
        <v>0</v>
      </c>
      <c r="K13" t="s">
        <v>567</v>
      </c>
      <c r="L13">
        <f>Inputs!B70</f>
        <v>0</v>
      </c>
      <c r="M13" t="s">
        <v>8</v>
      </c>
      <c r="N13">
        <f>Inputs!C70</f>
        <v>0</v>
      </c>
      <c r="O13" t="s">
        <v>265</v>
      </c>
      <c r="P13">
        <f>Inputs!D70</f>
        <v>0</v>
      </c>
      <c r="Q13" t="s">
        <v>442</v>
      </c>
      <c r="R13">
        <f>Inputs!F70</f>
        <v>0</v>
      </c>
      <c r="S13" t="s">
        <v>520</v>
      </c>
      <c r="T13">
        <f>Inputs!G70</f>
        <v>0</v>
      </c>
      <c r="U13" t="s">
        <v>166</v>
      </c>
      <c r="V13">
        <f>Inputs!H70</f>
        <v>0</v>
      </c>
      <c r="W13" t="s">
        <v>91</v>
      </c>
      <c r="X13">
        <f>Inputs!J70</f>
        <v>0</v>
      </c>
      <c r="Y13" t="s">
        <v>904</v>
      </c>
      <c r="Z13">
        <f>Inputs!K70</f>
        <v>0</v>
      </c>
      <c r="AA13" t="s">
        <v>849</v>
      </c>
      <c r="AB13">
        <f>Inputs!L70</f>
        <v>0</v>
      </c>
      <c r="AC13" t="s">
        <v>665</v>
      </c>
      <c r="AD13">
        <f>Inputs!N70</f>
        <v>0</v>
      </c>
      <c r="AE13" t="s">
        <v>826</v>
      </c>
      <c r="AF13">
        <f>Inputs!O70</f>
        <v>0</v>
      </c>
      <c r="AG13" t="s">
        <v>50</v>
      </c>
      <c r="AH13">
        <f>Inputs!P70</f>
        <v>0</v>
      </c>
      <c r="AI13" t="s">
        <v>732</v>
      </c>
      <c r="AJ13">
        <f>Inputs!B71</f>
        <v>0</v>
      </c>
      <c r="AK13" t="s">
        <v>288</v>
      </c>
      <c r="AL13">
        <f>Inputs!C71</f>
        <v>0</v>
      </c>
      <c r="AM13" t="s">
        <v>856</v>
      </c>
      <c r="AN13">
        <f>Inputs!D71</f>
        <v>0</v>
      </c>
      <c r="AO13" t="s">
        <v>187</v>
      </c>
      <c r="AP13">
        <f>Inputs!F71</f>
        <v>0</v>
      </c>
      <c r="AQ13" t="s">
        <v>654</v>
      </c>
      <c r="AR13">
        <f>Inputs!G71</f>
        <v>0</v>
      </c>
      <c r="AS13" t="s">
        <v>278</v>
      </c>
      <c r="AT13">
        <f>Inputs!H71</f>
        <v>0</v>
      </c>
      <c r="AU13" t="s">
        <v>795</v>
      </c>
      <c r="AV13">
        <f>Inputs!J71</f>
        <v>0</v>
      </c>
      <c r="AW13" t="s">
        <v>267</v>
      </c>
      <c r="AX13">
        <f>Inputs!K71</f>
        <v>0</v>
      </c>
      <c r="AY13" t="s">
        <v>182</v>
      </c>
      <c r="AZ13">
        <f>Inputs!L71</f>
        <v>0</v>
      </c>
      <c r="BA13" t="s">
        <v>75</v>
      </c>
      <c r="BB13">
        <f>Inputs!N71</f>
        <v>0</v>
      </c>
      <c r="BC13" t="s">
        <v>652</v>
      </c>
      <c r="BD13">
        <f>Inputs!O71</f>
        <v>0</v>
      </c>
      <c r="BE13" t="s">
        <v>722</v>
      </c>
      <c r="BF13">
        <f>Inputs!P71</f>
        <v>0</v>
      </c>
      <c r="BG13" t="s">
        <v>170</v>
      </c>
      <c r="BH13">
        <f>Inputs!B74</f>
        <v>0</v>
      </c>
      <c r="BI13" t="s">
        <v>789</v>
      </c>
      <c r="BJ13">
        <f>Inputs!C74</f>
        <v>0</v>
      </c>
      <c r="BK13" t="s">
        <v>223</v>
      </c>
      <c r="BL13">
        <f>Inputs!D74</f>
        <v>0</v>
      </c>
    </row>
    <row r="14" spans="1:64" ht="12.75" customHeight="1">
      <c r="A14" t="s">
        <v>550</v>
      </c>
      <c r="B14">
        <f>Inputs!F74</f>
        <v>0</v>
      </c>
      <c r="C14" t="s">
        <v>786</v>
      </c>
      <c r="D14">
        <f>Inputs!G74</f>
        <v>0</v>
      </c>
      <c r="E14" t="s">
        <v>822</v>
      </c>
      <c r="F14">
        <f>Inputs!H74</f>
        <v>0</v>
      </c>
      <c r="G14" t="s">
        <v>767</v>
      </c>
      <c r="H14">
        <f>Inputs!J74</f>
        <v>0</v>
      </c>
      <c r="I14" t="s">
        <v>932</v>
      </c>
      <c r="J14">
        <f>Inputs!K74</f>
        <v>0</v>
      </c>
      <c r="K14" t="s">
        <v>211</v>
      </c>
      <c r="L14">
        <f>Inputs!L74</f>
        <v>0</v>
      </c>
      <c r="M14" t="s">
        <v>155</v>
      </c>
      <c r="N14">
        <f>Inputs!N74</f>
        <v>0</v>
      </c>
      <c r="O14" t="s">
        <v>930</v>
      </c>
      <c r="P14">
        <f>Inputs!O74</f>
        <v>0</v>
      </c>
      <c r="Q14" t="s">
        <v>45</v>
      </c>
      <c r="R14">
        <f>Inputs!P74</f>
        <v>0</v>
      </c>
      <c r="S14" t="s">
        <v>976</v>
      </c>
      <c r="T14">
        <f>Inputs!B75</f>
        <v>0</v>
      </c>
      <c r="U14" t="s">
        <v>132</v>
      </c>
      <c r="V14">
        <f>Inputs!C75</f>
        <v>0</v>
      </c>
      <c r="W14" t="s">
        <v>332</v>
      </c>
      <c r="X14">
        <f>Inputs!D75</f>
        <v>0</v>
      </c>
      <c r="Y14" t="s">
        <v>621</v>
      </c>
      <c r="Z14">
        <f>Inputs!F75</f>
        <v>0</v>
      </c>
      <c r="AA14" t="s">
        <v>659</v>
      </c>
      <c r="AB14">
        <f>Inputs!G75</f>
        <v>0</v>
      </c>
      <c r="AC14" t="s">
        <v>184</v>
      </c>
      <c r="AD14">
        <f>Inputs!H75</f>
        <v>0</v>
      </c>
      <c r="AE14" t="s">
        <v>943</v>
      </c>
      <c r="AF14">
        <f>Inputs!J75</f>
        <v>0</v>
      </c>
      <c r="AG14" t="s">
        <v>130</v>
      </c>
      <c r="AH14">
        <f>Inputs!K75</f>
        <v>0</v>
      </c>
      <c r="AI14" t="s">
        <v>989</v>
      </c>
      <c r="AJ14">
        <f>Inputs!L75</f>
        <v>0</v>
      </c>
      <c r="AK14" t="s">
        <v>990</v>
      </c>
      <c r="AL14">
        <f>Inputs!N75</f>
        <v>0</v>
      </c>
      <c r="AM14" t="s">
        <v>307</v>
      </c>
      <c r="AN14">
        <f>Inputs!O75</f>
        <v>0</v>
      </c>
      <c r="AO14" t="s">
        <v>81</v>
      </c>
      <c r="AP14">
        <f>Inputs!P75</f>
        <v>0</v>
      </c>
      <c r="AQ14" t="s">
        <v>622</v>
      </c>
      <c r="AR14">
        <f>Inputs!B76</f>
        <v>0</v>
      </c>
      <c r="AS14" t="s">
        <v>486</v>
      </c>
      <c r="AT14">
        <f>Inputs!C76</f>
        <v>0</v>
      </c>
      <c r="AU14" t="s">
        <v>108</v>
      </c>
      <c r="AV14">
        <f>Inputs!D76</f>
        <v>0</v>
      </c>
      <c r="AW14" t="s">
        <v>444</v>
      </c>
      <c r="AX14">
        <f>Inputs!F76</f>
        <v>0</v>
      </c>
      <c r="AY14" t="s">
        <v>524</v>
      </c>
      <c r="AZ14">
        <f>Inputs!G76</f>
        <v>0</v>
      </c>
      <c r="BA14" t="s">
        <v>1010</v>
      </c>
      <c r="BB14">
        <f>Inputs!H76</f>
        <v>0</v>
      </c>
      <c r="BC14" t="s">
        <v>79</v>
      </c>
      <c r="BD14">
        <f>Inputs!J76</f>
        <v>0</v>
      </c>
      <c r="BE14" t="s">
        <v>241</v>
      </c>
      <c r="BF14">
        <f>Inputs!K76</f>
        <v>0</v>
      </c>
      <c r="BG14" t="s">
        <v>363</v>
      </c>
      <c r="BH14">
        <f>Inputs!L76</f>
        <v>0</v>
      </c>
      <c r="BI14" t="s">
        <v>568</v>
      </c>
      <c r="BJ14">
        <f>Inputs!N76</f>
        <v>0</v>
      </c>
      <c r="BK14" t="s">
        <v>287</v>
      </c>
      <c r="BL14">
        <f>Inputs!O76</f>
        <v>0</v>
      </c>
    </row>
    <row r="15" spans="1:64" ht="12.75" customHeight="1">
      <c r="A15" t="s">
        <v>432</v>
      </c>
      <c r="B15">
        <f>Inputs!P76</f>
        <v>0</v>
      </c>
      <c r="C15" t="s">
        <v>275</v>
      </c>
      <c r="D15">
        <f>Inputs!B77</f>
        <v>0</v>
      </c>
      <c r="E15" t="s">
        <v>745</v>
      </c>
      <c r="F15">
        <f>Inputs!C77</f>
        <v>0</v>
      </c>
      <c r="G15" t="s">
        <v>587</v>
      </c>
      <c r="H15">
        <f>Inputs!D77</f>
        <v>0</v>
      </c>
      <c r="I15" t="s">
        <v>401</v>
      </c>
      <c r="J15">
        <f>Inputs!F77</f>
        <v>0</v>
      </c>
      <c r="K15" t="s">
        <v>888</v>
      </c>
      <c r="L15">
        <f>Inputs!G77</f>
        <v>0</v>
      </c>
      <c r="M15" t="s">
        <v>282</v>
      </c>
      <c r="N15">
        <f>Inputs!H77</f>
        <v>0</v>
      </c>
      <c r="O15" t="s">
        <v>639</v>
      </c>
      <c r="P15">
        <f>Inputs!J77</f>
        <v>0</v>
      </c>
      <c r="Q15" t="s">
        <v>807</v>
      </c>
      <c r="R15">
        <f>Inputs!K77</f>
        <v>0</v>
      </c>
      <c r="S15" t="s">
        <v>905</v>
      </c>
      <c r="T15">
        <f>Inputs!L77</f>
        <v>0</v>
      </c>
      <c r="U15" t="s">
        <v>394</v>
      </c>
      <c r="V15">
        <f>Inputs!N77</f>
        <v>0</v>
      </c>
      <c r="W15" t="s">
        <v>330</v>
      </c>
      <c r="X15">
        <f>Inputs!O77</f>
        <v>0</v>
      </c>
      <c r="Y15" t="s">
        <v>753</v>
      </c>
      <c r="Z15">
        <f>Inputs!P77</f>
        <v>0</v>
      </c>
      <c r="AA15" t="s">
        <v>1045</v>
      </c>
      <c r="AB15">
        <f>Inputs!B87</f>
        <v>0</v>
      </c>
      <c r="AC15" t="s">
        <v>12</v>
      </c>
      <c r="AD15">
        <f>Inputs!C87</f>
        <v>0</v>
      </c>
      <c r="AE15" t="s">
        <v>135</v>
      </c>
      <c r="AF15">
        <f>Inputs!D87</f>
        <v>0</v>
      </c>
      <c r="AG15" t="s">
        <v>672</v>
      </c>
      <c r="AH15">
        <f>Inputs!F87</f>
        <v>0</v>
      </c>
      <c r="AI15" t="s">
        <v>1030</v>
      </c>
      <c r="AJ15">
        <f>Inputs!G87</f>
        <v>0</v>
      </c>
      <c r="AK15" t="s">
        <v>919</v>
      </c>
      <c r="AL15">
        <f>Inputs!H87</f>
        <v>0</v>
      </c>
      <c r="AM15" t="s">
        <v>58</v>
      </c>
      <c r="AN15">
        <f>Inputs!J87</f>
        <v>0</v>
      </c>
      <c r="AO15" t="s">
        <v>991</v>
      </c>
      <c r="AP15">
        <f>Inputs!K87</f>
        <v>0</v>
      </c>
      <c r="AQ15" t="s">
        <v>212</v>
      </c>
      <c r="AR15">
        <f>Inputs!L87</f>
        <v>0</v>
      </c>
      <c r="AS15" t="s">
        <v>821</v>
      </c>
      <c r="AT15">
        <f>Inputs!N87</f>
        <v>0</v>
      </c>
      <c r="AU15" t="s">
        <v>30</v>
      </c>
      <c r="AV15">
        <f>Inputs!O87</f>
        <v>0</v>
      </c>
      <c r="AW15" t="s">
        <v>1042</v>
      </c>
      <c r="AX15">
        <f>Inputs!P87</f>
        <v>0</v>
      </c>
      <c r="AY15" t="s">
        <v>713</v>
      </c>
      <c r="AZ15">
        <f>Inputs!B88</f>
        <v>0</v>
      </c>
      <c r="BA15" t="s">
        <v>796</v>
      </c>
      <c r="BB15">
        <f>Inputs!C88</f>
        <v>0</v>
      </c>
      <c r="BC15" t="s">
        <v>527</v>
      </c>
      <c r="BD15">
        <f>Inputs!D88</f>
        <v>0</v>
      </c>
      <c r="BE15" t="s">
        <v>405</v>
      </c>
      <c r="BF15">
        <f>Inputs!F88</f>
        <v>0</v>
      </c>
      <c r="BG15" t="s">
        <v>555</v>
      </c>
      <c r="BH15">
        <f>Inputs!G88</f>
        <v>0</v>
      </c>
      <c r="BI15" t="s">
        <v>630</v>
      </c>
      <c r="BJ15">
        <f>Inputs!H88</f>
        <v>0</v>
      </c>
      <c r="BK15" t="s">
        <v>842</v>
      </c>
      <c r="BL15">
        <f>Inputs!J88</f>
        <v>0</v>
      </c>
    </row>
    <row r="16" spans="1:64" ht="12.75" customHeight="1">
      <c r="A16" t="s">
        <v>712</v>
      </c>
      <c r="B16">
        <f>Inputs!K88</f>
        <v>0</v>
      </c>
      <c r="C16" t="s">
        <v>585</v>
      </c>
      <c r="D16">
        <f>Inputs!L88</f>
        <v>0</v>
      </c>
      <c r="E16" t="s">
        <v>572</v>
      </c>
      <c r="F16">
        <f>Inputs!N88</f>
        <v>0</v>
      </c>
      <c r="G16" t="s">
        <v>747</v>
      </c>
      <c r="H16">
        <f>Inputs!O88</f>
        <v>0</v>
      </c>
      <c r="I16" t="s">
        <v>302</v>
      </c>
      <c r="J16">
        <f>Inputs!P88</f>
        <v>0</v>
      </c>
      <c r="K16" t="s">
        <v>762</v>
      </c>
      <c r="L16">
        <f>Inputs!B89</f>
        <v>0</v>
      </c>
      <c r="M16" t="s">
        <v>1032</v>
      </c>
      <c r="N16">
        <f>Inputs!C89</f>
        <v>0</v>
      </c>
      <c r="O16" t="s">
        <v>765</v>
      </c>
      <c r="P16">
        <f>Inputs!D89</f>
        <v>0</v>
      </c>
      <c r="Q16" t="s">
        <v>641</v>
      </c>
      <c r="R16">
        <f>Inputs!F89</f>
        <v>0</v>
      </c>
      <c r="S16" t="s">
        <v>993</v>
      </c>
      <c r="T16">
        <f>Inputs!G89</f>
        <v>0</v>
      </c>
      <c r="U16" t="s">
        <v>871</v>
      </c>
      <c r="V16">
        <f>Inputs!H89</f>
        <v>0</v>
      </c>
      <c r="W16" t="s">
        <v>22</v>
      </c>
      <c r="X16">
        <f>Inputs!J89</f>
        <v>0</v>
      </c>
      <c r="Y16" t="s">
        <v>957</v>
      </c>
      <c r="Z16">
        <f>Inputs!K89</f>
        <v>0</v>
      </c>
      <c r="AA16" t="s">
        <v>831</v>
      </c>
      <c r="AB16">
        <f>Inputs!L89</f>
        <v>0</v>
      </c>
      <c r="AC16" t="s">
        <v>239</v>
      </c>
      <c r="AD16">
        <f>Inputs!N89</f>
        <v>0</v>
      </c>
      <c r="AE16" t="s">
        <v>648</v>
      </c>
      <c r="AF16">
        <f>Inputs!O89</f>
        <v>0</v>
      </c>
      <c r="AG16" t="s">
        <v>60</v>
      </c>
      <c r="AH16">
        <f>Inputs!P89</f>
        <v>0</v>
      </c>
      <c r="AI16" t="s">
        <v>565</v>
      </c>
      <c r="AJ16">
        <f>Inputs!B92</f>
        <v>0</v>
      </c>
      <c r="AK16" t="s">
        <v>715</v>
      </c>
      <c r="AL16">
        <f>Inputs!C92</f>
        <v>0</v>
      </c>
      <c r="AM16" t="s">
        <v>605</v>
      </c>
      <c r="AN16">
        <f>Inputs!D92</f>
        <v>0</v>
      </c>
      <c r="AO16" t="s">
        <v>844</v>
      </c>
      <c r="AP16">
        <f>Inputs!F92</f>
        <v>0</v>
      </c>
      <c r="AQ16" t="s">
        <v>556</v>
      </c>
      <c r="AR16">
        <f>Inputs!G92</f>
        <v>0</v>
      </c>
      <c r="AS16" t="s">
        <v>0</v>
      </c>
      <c r="AT16">
        <f>Inputs!H92</f>
        <v>0</v>
      </c>
      <c r="AU16" t="s">
        <v>502</v>
      </c>
      <c r="AV16">
        <f>Inputs!J92</f>
        <v>0</v>
      </c>
      <c r="AW16" t="s">
        <v>553</v>
      </c>
      <c r="AX16">
        <f>Inputs!K92</f>
        <v>0</v>
      </c>
      <c r="AY16" t="s">
        <v>624</v>
      </c>
      <c r="AZ16">
        <f>Inputs!L92</f>
        <v>0</v>
      </c>
      <c r="BA16" t="s">
        <v>102</v>
      </c>
      <c r="BB16">
        <f>Inputs!N92</f>
        <v>0</v>
      </c>
      <c r="BC16" t="s">
        <v>851</v>
      </c>
      <c r="BD16">
        <f>Inputs!O92</f>
        <v>0</v>
      </c>
      <c r="BE16" t="s">
        <v>256</v>
      </c>
      <c r="BF16">
        <f>Inputs!P92</f>
        <v>0</v>
      </c>
      <c r="BG16" t="s">
        <v>458</v>
      </c>
      <c r="BH16">
        <f>Inputs!B93</f>
        <v>0</v>
      </c>
      <c r="BI16" t="s">
        <v>673</v>
      </c>
      <c r="BJ16">
        <f>Inputs!C93</f>
        <v>0</v>
      </c>
      <c r="BK16" t="s">
        <v>381</v>
      </c>
      <c r="BL16">
        <f>Inputs!D93</f>
        <v>0</v>
      </c>
    </row>
    <row r="17" spans="1:64" ht="12.75" customHeight="1">
      <c r="A17" t="s">
        <v>514</v>
      </c>
      <c r="B17">
        <f>Inputs!F93</f>
        <v>0</v>
      </c>
      <c r="C17" t="s">
        <v>238</v>
      </c>
      <c r="D17">
        <f>Inputs!G93</f>
        <v>0</v>
      </c>
      <c r="E17" t="s">
        <v>544</v>
      </c>
      <c r="F17">
        <f>Inputs!H93</f>
        <v>0</v>
      </c>
      <c r="G17" t="s">
        <v>945</v>
      </c>
      <c r="H17">
        <f>Inputs!J93</f>
        <v>0</v>
      </c>
      <c r="I17" t="s">
        <v>994</v>
      </c>
      <c r="J17">
        <f>Inputs!K93</f>
        <v>0</v>
      </c>
      <c r="K17" t="s">
        <v>1013</v>
      </c>
      <c r="L17">
        <f>Inputs!L93</f>
        <v>0</v>
      </c>
      <c r="M17" t="s">
        <v>650</v>
      </c>
      <c r="N17">
        <f>Inputs!N93</f>
        <v>0</v>
      </c>
      <c r="O17" t="s">
        <v>356</v>
      </c>
      <c r="P17">
        <f>Inputs!O93</f>
        <v>0</v>
      </c>
      <c r="Q17" t="s">
        <v>790</v>
      </c>
      <c r="R17">
        <f>Inputs!P93</f>
        <v>0</v>
      </c>
      <c r="S17" t="s">
        <v>427</v>
      </c>
      <c r="T17">
        <f>Inputs!B94</f>
        <v>0</v>
      </c>
      <c r="U17" t="s">
        <v>406</v>
      </c>
      <c r="V17">
        <f>Inputs!C94</f>
        <v>0</v>
      </c>
      <c r="W17" t="s">
        <v>100</v>
      </c>
      <c r="X17">
        <f>Inputs!D94</f>
        <v>0</v>
      </c>
      <c r="Y17" t="s">
        <v>153</v>
      </c>
      <c r="Z17">
        <f>Inputs!F94</f>
        <v>0</v>
      </c>
      <c r="AA17" t="s">
        <v>252</v>
      </c>
      <c r="AB17">
        <f>Inputs!G94</f>
        <v>0</v>
      </c>
      <c r="AC17" t="s">
        <v>104</v>
      </c>
      <c r="AD17">
        <f>Inputs!H94</f>
        <v>0</v>
      </c>
      <c r="AE17" t="s">
        <v>857</v>
      </c>
      <c r="AF17">
        <f>Inputs!J94</f>
        <v>0</v>
      </c>
      <c r="AG17" t="s">
        <v>248</v>
      </c>
      <c r="AH17">
        <f>Inputs!K94</f>
        <v>0</v>
      </c>
      <c r="AI17" t="s">
        <v>67</v>
      </c>
      <c r="AJ17">
        <f>Inputs!L94</f>
        <v>0</v>
      </c>
      <c r="AK17" t="s">
        <v>584</v>
      </c>
      <c r="AL17">
        <f>Inputs!N94</f>
        <v>0</v>
      </c>
      <c r="AM17" t="s">
        <v>294</v>
      </c>
      <c r="AN17">
        <f>Inputs!O94</f>
        <v>0</v>
      </c>
      <c r="AO17" t="s">
        <v>725</v>
      </c>
      <c r="AP17">
        <f>Inputs!P94</f>
        <v>0</v>
      </c>
      <c r="AQ17" t="s">
        <v>942</v>
      </c>
      <c r="AR17">
        <f>Inputs!B97</f>
        <v>0</v>
      </c>
      <c r="AS17" t="s">
        <v>973</v>
      </c>
      <c r="AT17">
        <f>Inputs!C97</f>
        <v>0</v>
      </c>
      <c r="AU17" t="s">
        <v>716</v>
      </c>
      <c r="AV17">
        <f>Inputs!D97</f>
        <v>0</v>
      </c>
      <c r="AW17" t="s">
        <v>490</v>
      </c>
      <c r="AX17">
        <f>Inputs!F97</f>
        <v>0</v>
      </c>
      <c r="AY17" t="s">
        <v>781</v>
      </c>
      <c r="AZ17">
        <f>Inputs!G97</f>
        <v>0</v>
      </c>
      <c r="BA17" t="s">
        <v>137</v>
      </c>
      <c r="BB17">
        <f>Inputs!H97</f>
        <v>0</v>
      </c>
      <c r="BC17" t="s">
        <v>757</v>
      </c>
      <c r="BD17">
        <f>Inputs!J97</f>
        <v>0</v>
      </c>
      <c r="BE17" t="s">
        <v>823</v>
      </c>
      <c r="BF17">
        <f>Inputs!K97</f>
        <v>0</v>
      </c>
      <c r="BG17" t="s">
        <v>421</v>
      </c>
      <c r="BH17">
        <f>Inputs!L97</f>
        <v>0</v>
      </c>
      <c r="BI17" t="s">
        <v>306</v>
      </c>
      <c r="BJ17">
        <f>Inputs!N97</f>
        <v>0</v>
      </c>
      <c r="BK17" t="s">
        <v>385</v>
      </c>
      <c r="BL17">
        <f>Inputs!O97</f>
        <v>0</v>
      </c>
    </row>
    <row r="18" spans="1:64" ht="12.75" customHeight="1">
      <c r="A18" t="s">
        <v>247</v>
      </c>
      <c r="B18">
        <f>Inputs!P97</f>
        <v>0</v>
      </c>
      <c r="C18" t="s">
        <v>297</v>
      </c>
      <c r="D18">
        <f>Inputs!B98</f>
        <v>0</v>
      </c>
      <c r="E18" t="s">
        <v>354</v>
      </c>
      <c r="F18">
        <f>Inputs!C98</f>
        <v>0</v>
      </c>
      <c r="G18" t="s">
        <v>425</v>
      </c>
      <c r="H18">
        <f>Inputs!D98</f>
        <v>0</v>
      </c>
      <c r="I18" t="s">
        <v>1001</v>
      </c>
      <c r="J18">
        <f>Inputs!F98</f>
        <v>0</v>
      </c>
      <c r="K18" t="s">
        <v>629</v>
      </c>
      <c r="L18">
        <f>Inputs!G98</f>
        <v>0</v>
      </c>
      <c r="M18" t="s">
        <v>1029</v>
      </c>
      <c r="N18">
        <f>Inputs!H98</f>
        <v>0</v>
      </c>
      <c r="O18" t="s">
        <v>465</v>
      </c>
      <c r="P18">
        <f>Inputs!J98</f>
        <v>0</v>
      </c>
      <c r="Q18" t="s">
        <v>4</v>
      </c>
      <c r="R18">
        <f>Inputs!K98</f>
        <v>0</v>
      </c>
      <c r="S18" t="s">
        <v>120</v>
      </c>
      <c r="T18">
        <f>Inputs!L98</f>
        <v>0</v>
      </c>
      <c r="U18" t="s">
        <v>995</v>
      </c>
      <c r="V18">
        <f>Inputs!N98</f>
        <v>0</v>
      </c>
      <c r="W18" t="s">
        <v>23</v>
      </c>
      <c r="X18">
        <f>Inputs!O98</f>
        <v>0</v>
      </c>
      <c r="Y18" t="s">
        <v>569</v>
      </c>
      <c r="Z18">
        <f>Inputs!P98</f>
        <v>0</v>
      </c>
      <c r="AA18" t="s">
        <v>548</v>
      </c>
      <c r="AB18">
        <f>Inputs!B99</f>
        <v>0</v>
      </c>
      <c r="AC18" t="s">
        <v>398</v>
      </c>
      <c r="AD18">
        <f>Inputs!C99</f>
        <v>0</v>
      </c>
      <c r="AE18" t="s">
        <v>564</v>
      </c>
      <c r="AF18">
        <f>Inputs!D99</f>
        <v>0</v>
      </c>
      <c r="AG18" t="s">
        <v>343</v>
      </c>
      <c r="AH18">
        <f>Inputs!F99</f>
        <v>0</v>
      </c>
      <c r="AI18" t="s">
        <v>250</v>
      </c>
      <c r="AJ18">
        <f>Inputs!G99</f>
        <v>0</v>
      </c>
      <c r="AK18" t="s">
        <v>1028</v>
      </c>
      <c r="AL18">
        <f>Inputs!H99</f>
        <v>0</v>
      </c>
      <c r="AM18" t="s">
        <v>628</v>
      </c>
      <c r="AN18">
        <f>Inputs!J99</f>
        <v>0</v>
      </c>
      <c r="AO18" t="s">
        <v>953</v>
      </c>
      <c r="AP18">
        <f>Inputs!K99</f>
        <v>0</v>
      </c>
      <c r="AQ18" t="s">
        <v>839</v>
      </c>
      <c r="AR18">
        <f>Inputs!L99</f>
        <v>0</v>
      </c>
      <c r="AS18" t="s">
        <v>508</v>
      </c>
      <c r="AT18">
        <f>Inputs!N99</f>
        <v>0</v>
      </c>
      <c r="AU18" t="s">
        <v>222</v>
      </c>
      <c r="AV18">
        <f>Inputs!O99</f>
        <v>0</v>
      </c>
      <c r="AW18" t="s">
        <v>752</v>
      </c>
      <c r="AX18">
        <f>Inputs!P99</f>
        <v>0</v>
      </c>
      <c r="AY18" t="s">
        <v>635</v>
      </c>
      <c r="AZ18">
        <f>Inputs!B102</f>
        <v>0</v>
      </c>
      <c r="BA18" t="s">
        <v>1023</v>
      </c>
      <c r="BB18">
        <f>Inputs!C102</f>
        <v>0</v>
      </c>
      <c r="BC18" t="s">
        <v>702</v>
      </c>
      <c r="BD18">
        <f>Inputs!D102</f>
        <v>0</v>
      </c>
      <c r="BE18" t="s">
        <v>593</v>
      </c>
      <c r="BF18">
        <f>Inputs!F102</f>
        <v>0</v>
      </c>
      <c r="BG18" t="s">
        <v>619</v>
      </c>
      <c r="BH18">
        <f>Inputs!G102</f>
        <v>0</v>
      </c>
      <c r="BI18" t="s">
        <v>862</v>
      </c>
      <c r="BJ18">
        <f>Inputs!H102</f>
        <v>0</v>
      </c>
      <c r="BK18" t="s">
        <v>532</v>
      </c>
      <c r="BL18">
        <f>Inputs!J102</f>
        <v>0</v>
      </c>
    </row>
    <row r="19" spans="1:64" ht="12.75" customHeight="1">
      <c r="A19" t="s">
        <v>196</v>
      </c>
      <c r="B19">
        <f>Inputs!K102</f>
        <v>0</v>
      </c>
      <c r="C19" t="s">
        <v>469</v>
      </c>
      <c r="D19">
        <f>Inputs!L102</f>
        <v>0</v>
      </c>
      <c r="E19" t="s">
        <v>875</v>
      </c>
      <c r="F19">
        <f>Inputs!N102</f>
        <v>0</v>
      </c>
      <c r="G19" t="s">
        <v>951</v>
      </c>
      <c r="H19">
        <f>Inputs!O102</f>
        <v>0</v>
      </c>
      <c r="I19" t="s">
        <v>145</v>
      </c>
      <c r="J19">
        <f>Inputs!P102</f>
        <v>0</v>
      </c>
    </row>
  </sheetData>
  <pageMargins left="0.75" right="0.75" top="1" bottom="1" header="0.5" footer="0.5"/>
  <pageSetup paperSize="9"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sheetPr>
    <outlinePr summaryBelow="0" summaryRight="0"/>
  </sheetPr>
  <dimension ref="A1:Q105"/>
  <sheetViews>
    <sheetView workbookViewId="0">
      <selection sqref="A1:E1"/>
    </sheetView>
  </sheetViews>
  <sheetFormatPr defaultRowHeight="12.75" customHeight="1" outlineLevelRow="1"/>
  <cols>
    <col min="1" max="1" width="23.42578125" customWidth="1"/>
    <col min="2" max="2" width="11"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s>
  <sheetData>
    <row r="1" spans="1:6" ht="12.75" customHeight="1">
      <c r="A1" s="146" t="str">
        <f>B10</f>
        <v>Test Project</v>
      </c>
      <c r="B1" s="146"/>
      <c r="C1" s="146"/>
      <c r="D1" s="146"/>
      <c r="E1" s="146"/>
    </row>
    <row r="2" spans="1:6" ht="12.75" customHeight="1">
      <c r="A2" s="146" t="str">
        <f>B8</f>
        <v>ABC, Inc.</v>
      </c>
      <c r="B2" s="146"/>
      <c r="C2" s="146"/>
      <c r="D2" s="146"/>
      <c r="E2" s="146"/>
    </row>
    <row r="3" spans="1:6" ht="12.75" customHeight="1">
      <c r="A3" s="146" t="str">
        <f>"Scenario "&amp;B12</f>
        <v>Scenario 1</v>
      </c>
      <c r="B3" s="146"/>
      <c r="C3" s="146"/>
      <c r="D3" s="146"/>
      <c r="E3" s="146"/>
    </row>
    <row r="4" spans="1:6" ht="12.75" customHeight="1">
      <c r="A4" s="146" t="str">
        <f>"Inputs"</f>
        <v>Inputs</v>
      </c>
      <c r="B4" s="146"/>
      <c r="C4" s="146"/>
      <c r="D4" s="146"/>
      <c r="E4" s="146"/>
    </row>
    <row r="5" spans="1:6" ht="12.75" customHeight="1">
      <c r="A5" s="146" t="str">
        <f>""</f>
        <v/>
      </c>
      <c r="B5" s="146"/>
      <c r="C5" s="146"/>
      <c r="D5" s="146"/>
      <c r="E5" s="146"/>
    </row>
    <row r="6" spans="1:6" ht="12.75" customHeight="1">
      <c r="A6" s="144" t="str">
        <f>"Shaded cells are input cells. You can enter data in them."</f>
        <v>Shaded cells are input cells. You can enter data in them.</v>
      </c>
      <c r="B6" s="144"/>
      <c r="C6" s="144"/>
      <c r="D6" s="144"/>
      <c r="E6" s="144"/>
      <c r="F6" s="144"/>
    </row>
    <row r="7" spans="1:6" ht="12.75" customHeight="1">
      <c r="A7" s="144" t="str">
        <f>"Excel formulas in shaded cells are starting suggestions. You can overwrite them."</f>
        <v>Excel formulas in shaded cells are starting suggestions. You can overwrite them.</v>
      </c>
      <c r="B7" s="144"/>
      <c r="C7" s="144"/>
      <c r="D7" s="144"/>
      <c r="E7" s="144"/>
      <c r="F7" s="144"/>
    </row>
    <row r="8" spans="1:6" ht="12.75" customHeight="1">
      <c r="A8" s="4" t="str">
        <f>Labels!B12</f>
        <v>Company Name</v>
      </c>
      <c r="B8" s="5" t="s">
        <v>382</v>
      </c>
    </row>
    <row r="9" spans="1:6" ht="12.75" customHeight="1">
      <c r="A9" s="6"/>
      <c r="B9" s="6"/>
    </row>
    <row r="10" spans="1:6" ht="12.75" customHeight="1">
      <c r="A10" s="7" t="str">
        <f>Labels!B28</f>
        <v>Project Name</v>
      </c>
      <c r="B10" s="8" t="s">
        <v>71</v>
      </c>
    </row>
    <row r="11" spans="1:6" ht="12.75" customHeight="1">
      <c r="A11" s="6"/>
      <c r="B11" s="6"/>
    </row>
    <row r="12" spans="1:6" ht="12.75" customHeight="1">
      <c r="A12" s="9" t="str">
        <f>Labels!B29</f>
        <v>Scenario (1, 2 or 3)</v>
      </c>
      <c r="B12" s="10">
        <v>1</v>
      </c>
    </row>
    <row r="15" spans="1:6" ht="12.75" customHeight="1" collapsed="1">
      <c r="A15" s="145" t="str">
        <f>"Transition Rates"</f>
        <v>Transition Rates</v>
      </c>
      <c r="B15" s="145"/>
    </row>
    <row r="16" spans="1:6" ht="12.75" hidden="1" customHeight="1" outlineLevel="1">
      <c r="A16" s="1" t="str">
        <f>" "</f>
        <v xml:space="preserve"> </v>
      </c>
    </row>
    <row r="17" spans="1:17" ht="12.75" hidden="1" customHeight="1" outlineLevel="1">
      <c r="B17" s="11" t="str">
        <f>Labels!B64</f>
        <v>Stage 1</v>
      </c>
      <c r="C17" s="12" t="str">
        <f>Labels!B65</f>
        <v>Stage 2</v>
      </c>
      <c r="D17" s="12" t="str">
        <f>Labels!B66</f>
        <v>Stage 3</v>
      </c>
      <c r="E17" s="13" t="str">
        <f>Labels!C63</f>
        <v>Total</v>
      </c>
    </row>
    <row r="18" spans="1:17" ht="12.75" hidden="1" customHeight="1" outlineLevel="1">
      <c r="A18" s="4" t="str">
        <f>Labels!B40</f>
        <v>Transition %</v>
      </c>
      <c r="B18" s="14"/>
      <c r="C18" s="14"/>
      <c r="D18" s="14"/>
      <c r="E18" s="15"/>
    </row>
    <row r="19" spans="1:17" ht="12.75" hidden="1" customHeight="1" outlineLevel="1">
      <c r="A19" s="16" t="str">
        <f>"   "&amp;Labels!B69</f>
        <v xml:space="preserve">   Stage 1</v>
      </c>
      <c r="B19" s="17">
        <f>0</f>
        <v>0</v>
      </c>
      <c r="C19" s="17">
        <f>0</f>
        <v>0</v>
      </c>
      <c r="D19" s="17">
        <f>0</f>
        <v>0</v>
      </c>
      <c r="E19" s="18">
        <f>SUM(B19:D19)</f>
        <v>0</v>
      </c>
    </row>
    <row r="20" spans="1:17" ht="12.75" hidden="1" customHeight="1" outlineLevel="1">
      <c r="A20" s="16" t="str">
        <f>"   "&amp;Labels!B70</f>
        <v xml:space="preserve">   Stage 2</v>
      </c>
      <c r="B20" s="17">
        <f>0</f>
        <v>0</v>
      </c>
      <c r="C20" s="17">
        <f>0</f>
        <v>0</v>
      </c>
      <c r="D20" s="17">
        <f>0</f>
        <v>0</v>
      </c>
      <c r="E20" s="18">
        <f>SUM(B20:D20)</f>
        <v>0</v>
      </c>
    </row>
    <row r="21" spans="1:17" ht="12.75" hidden="1" customHeight="1" outlineLevel="1">
      <c r="A21" s="16" t="str">
        <f>"   "&amp;Labels!B71</f>
        <v xml:space="preserve">   Stage 3</v>
      </c>
      <c r="B21" s="17">
        <f>0</f>
        <v>0</v>
      </c>
      <c r="C21" s="17">
        <f>0</f>
        <v>0</v>
      </c>
      <c r="D21" s="17">
        <f>0</f>
        <v>0</v>
      </c>
      <c r="E21" s="18">
        <f>SUM(B21:D21)</f>
        <v>0</v>
      </c>
    </row>
    <row r="22" spans="1:17" ht="12.75" hidden="1" customHeight="1" outlineLevel="1">
      <c r="A22" s="9" t="str">
        <f>"   "&amp;Labels!C68</f>
        <v xml:space="preserve">   Total</v>
      </c>
      <c r="B22" s="19" t="str">
        <f>" "</f>
        <v xml:space="preserve"> </v>
      </c>
      <c r="C22" s="19" t="str">
        <f>" "</f>
        <v xml:space="preserve"> </v>
      </c>
      <c r="D22" s="19" t="str">
        <f>" "</f>
        <v xml:space="preserve"> </v>
      </c>
      <c r="E22" s="20" t="str">
        <f>" "</f>
        <v xml:space="preserve"> </v>
      </c>
    </row>
    <row r="23" spans="1:17" ht="12.75" hidden="1" customHeight="1" outlineLevel="1"/>
    <row r="24" spans="1:17" ht="12.75" hidden="1" customHeight="1" outlineLevel="1">
      <c r="B24" s="11" t="str">
        <f>ZZZ__FnCalls!F7</f>
        <v>Jan 2011</v>
      </c>
      <c r="C24" s="12" t="str">
        <f>ZZZ__FnCalls!F8</f>
        <v>Feb 2011</v>
      </c>
      <c r="D24" s="12" t="str">
        <f>ZZZ__FnCalls!F9</f>
        <v>Mar 2011</v>
      </c>
      <c r="E24" s="13" t="str">
        <f>ZZZ__FnCalls!G7</f>
        <v>Q1 2011</v>
      </c>
      <c r="F24" s="12" t="str">
        <f>ZZZ__FnCalls!F10</f>
        <v>Apr 2011</v>
      </c>
      <c r="G24" s="12" t="str">
        <f>ZZZ__FnCalls!F11</f>
        <v>May 2011</v>
      </c>
      <c r="H24" s="12" t="str">
        <f>ZZZ__FnCalls!F12</f>
        <v>Jun 2011</v>
      </c>
      <c r="I24" s="13" t="str">
        <f>ZZZ__FnCalls!G10</f>
        <v>Q2 2011</v>
      </c>
      <c r="J24" s="12" t="str">
        <f>ZZZ__FnCalls!F13</f>
        <v>Jul 2011</v>
      </c>
      <c r="K24" s="12" t="str">
        <f>ZZZ__FnCalls!F14</f>
        <v>Aug 2011</v>
      </c>
      <c r="L24" s="12" t="str">
        <f>ZZZ__FnCalls!F15</f>
        <v>Sep 2011</v>
      </c>
      <c r="M24" s="13" t="str">
        <f>ZZZ__FnCalls!G13</f>
        <v>Q3 2011</v>
      </c>
      <c r="N24" s="12" t="str">
        <f>ZZZ__FnCalls!F16</f>
        <v>Oct 2011</v>
      </c>
      <c r="O24" s="12" t="str">
        <f>ZZZ__FnCalls!F17</f>
        <v>Nov 2011</v>
      </c>
      <c r="P24" s="12" t="str">
        <f>ZZZ__FnCalls!F18</f>
        <v>Dec 2011</v>
      </c>
      <c r="Q24" s="13" t="str">
        <f>ZZZ__FnCalls!G16</f>
        <v>Q4 2011</v>
      </c>
    </row>
    <row r="25" spans="1:17" ht="12.75" hidden="1" customHeight="1" outlineLevel="1">
      <c r="A25" s="4" t="str">
        <f>Labels!B27</f>
        <v>Yield %</v>
      </c>
      <c r="B25" s="14"/>
      <c r="C25" s="14"/>
      <c r="D25" s="14"/>
      <c r="E25" s="15"/>
      <c r="F25" s="14"/>
      <c r="G25" s="14"/>
      <c r="H25" s="14"/>
      <c r="I25" s="15"/>
      <c r="J25" s="14"/>
      <c r="K25" s="14"/>
      <c r="L25" s="14"/>
      <c r="M25" s="15"/>
      <c r="N25" s="14"/>
      <c r="O25" s="14"/>
      <c r="P25" s="14"/>
      <c r="Q25" s="15"/>
    </row>
    <row r="26" spans="1:17" ht="12.75" hidden="1" customHeight="1" outlineLevel="1">
      <c r="A26" s="16" t="str">
        <f>"   "&amp;Labels!B69</f>
        <v xml:space="preserve">   Stage 1</v>
      </c>
      <c r="B26" s="17">
        <f>1</f>
        <v>1</v>
      </c>
      <c r="C26" s="17">
        <f t="shared" ref="C26:D28" si="0">B26</f>
        <v>1</v>
      </c>
      <c r="D26" s="17">
        <f t="shared" si="0"/>
        <v>1</v>
      </c>
      <c r="E26" s="18">
        <f>AVERAGE(B26:D26)</f>
        <v>1</v>
      </c>
      <c r="F26" s="17">
        <f>D26</f>
        <v>1</v>
      </c>
      <c r="G26" s="17">
        <f t="shared" ref="G26:H28" si="1">F26</f>
        <v>1</v>
      </c>
      <c r="H26" s="17">
        <f t="shared" si="1"/>
        <v>1</v>
      </c>
      <c r="I26" s="18">
        <f>AVERAGE(F26:H26)</f>
        <v>1</v>
      </c>
      <c r="J26" s="17">
        <f>H26</f>
        <v>1</v>
      </c>
      <c r="K26" s="17">
        <f t="shared" ref="K26:L28" si="2">J26</f>
        <v>1</v>
      </c>
      <c r="L26" s="17">
        <f t="shared" si="2"/>
        <v>1</v>
      </c>
      <c r="M26" s="18">
        <f>AVERAGE(J26:L26)</f>
        <v>1</v>
      </c>
      <c r="N26" s="17">
        <f>L26</f>
        <v>1</v>
      </c>
      <c r="O26" s="17">
        <f t="shared" ref="O26:P28" si="3">N26</f>
        <v>1</v>
      </c>
      <c r="P26" s="17">
        <f t="shared" si="3"/>
        <v>1</v>
      </c>
      <c r="Q26" s="18">
        <f>AVERAGE(N26:P26)</f>
        <v>1</v>
      </c>
    </row>
    <row r="27" spans="1:17" ht="12.75" hidden="1" customHeight="1" outlineLevel="1">
      <c r="A27" s="16" t="str">
        <f>"   "&amp;Labels!B70</f>
        <v xml:space="preserve">   Stage 2</v>
      </c>
      <c r="B27" s="17">
        <f>1</f>
        <v>1</v>
      </c>
      <c r="C27" s="17">
        <f t="shared" si="0"/>
        <v>1</v>
      </c>
      <c r="D27" s="17">
        <f t="shared" si="0"/>
        <v>1</v>
      </c>
      <c r="E27" s="18">
        <f>AVERAGE(B27:D27)</f>
        <v>1</v>
      </c>
      <c r="F27" s="17">
        <f>D27</f>
        <v>1</v>
      </c>
      <c r="G27" s="17">
        <f t="shared" si="1"/>
        <v>1</v>
      </c>
      <c r="H27" s="17">
        <f t="shared" si="1"/>
        <v>1</v>
      </c>
      <c r="I27" s="18">
        <f>AVERAGE(F27:H27)</f>
        <v>1</v>
      </c>
      <c r="J27" s="17">
        <f>H27</f>
        <v>1</v>
      </c>
      <c r="K27" s="17">
        <f t="shared" si="2"/>
        <v>1</v>
      </c>
      <c r="L27" s="17">
        <f t="shared" si="2"/>
        <v>1</v>
      </c>
      <c r="M27" s="18">
        <f>AVERAGE(J27:L27)</f>
        <v>1</v>
      </c>
      <c r="N27" s="17">
        <f>L27</f>
        <v>1</v>
      </c>
      <c r="O27" s="17">
        <f t="shared" si="3"/>
        <v>1</v>
      </c>
      <c r="P27" s="17">
        <f t="shared" si="3"/>
        <v>1</v>
      </c>
      <c r="Q27" s="18">
        <f>AVERAGE(N27:P27)</f>
        <v>1</v>
      </c>
    </row>
    <row r="28" spans="1:17" ht="12.75" hidden="1" customHeight="1" outlineLevel="1">
      <c r="A28" s="21" t="str">
        <f>"   "&amp;Labels!B71</f>
        <v xml:space="preserve">   Stage 3</v>
      </c>
      <c r="B28" s="22">
        <f>1</f>
        <v>1</v>
      </c>
      <c r="C28" s="22">
        <f t="shared" si="0"/>
        <v>1</v>
      </c>
      <c r="D28" s="22">
        <f t="shared" si="0"/>
        <v>1</v>
      </c>
      <c r="E28" s="20">
        <f>AVERAGE(B28:D28)</f>
        <v>1</v>
      </c>
      <c r="F28" s="22">
        <f>D28</f>
        <v>1</v>
      </c>
      <c r="G28" s="22">
        <f t="shared" si="1"/>
        <v>1</v>
      </c>
      <c r="H28" s="22">
        <f t="shared" si="1"/>
        <v>1</v>
      </c>
      <c r="I28" s="20">
        <f>AVERAGE(F28:H28)</f>
        <v>1</v>
      </c>
      <c r="J28" s="22">
        <f>H28</f>
        <v>1</v>
      </c>
      <c r="K28" s="22">
        <f t="shared" si="2"/>
        <v>1</v>
      </c>
      <c r="L28" s="22">
        <f t="shared" si="2"/>
        <v>1</v>
      </c>
      <c r="M28" s="20">
        <f>AVERAGE(J28:L28)</f>
        <v>1</v>
      </c>
      <c r="N28" s="22">
        <f>L28</f>
        <v>1</v>
      </c>
      <c r="O28" s="22">
        <f t="shared" si="3"/>
        <v>1</v>
      </c>
      <c r="P28" s="22">
        <f t="shared" si="3"/>
        <v>1</v>
      </c>
      <c r="Q28" s="20">
        <f>AVERAGE(N28:P28)</f>
        <v>1</v>
      </c>
    </row>
    <row r="29" spans="1:17" ht="12.75" hidden="1" customHeight="1" outlineLevel="1"/>
    <row r="30" spans="1:17" ht="12.75" hidden="1" customHeight="1" outlineLevel="1" collapsed="1"/>
    <row r="31" spans="1:17" ht="12.75" customHeight="1" collapsed="1"/>
    <row r="32" spans="1:17" ht="12.75" customHeight="1" collapsed="1">
      <c r="A32" s="145" t="str">
        <f>"Units and Capacity"</f>
        <v>Units and Capacity</v>
      </c>
      <c r="B32" s="145"/>
    </row>
    <row r="33" spans="1:17" ht="12.75" hidden="1" customHeight="1" outlineLevel="1">
      <c r="A33" s="1" t="str">
        <f>" "</f>
        <v xml:space="preserve"> </v>
      </c>
    </row>
    <row r="34" spans="1:17" ht="12.75" hidden="1" customHeight="1" outlineLevel="1">
      <c r="A34" s="6" t="str">
        <f>Labels!B15</f>
        <v>FG Inventory Target Periods</v>
      </c>
      <c r="B34" s="23">
        <v>2</v>
      </c>
    </row>
    <row r="35" spans="1:17" ht="12.75" hidden="1" customHeight="1" outlineLevel="1"/>
    <row r="36" spans="1:17" ht="12.75" hidden="1" customHeight="1" outlineLevel="1">
      <c r="B36" s="11" t="str">
        <f>ZZZ__FnCalls!F7</f>
        <v>Jan 2011</v>
      </c>
      <c r="C36" s="12" t="str">
        <f>ZZZ__FnCalls!F8</f>
        <v>Feb 2011</v>
      </c>
      <c r="D36" s="12" t="str">
        <f>ZZZ__FnCalls!F9</f>
        <v>Mar 2011</v>
      </c>
      <c r="E36" s="13" t="str">
        <f>ZZZ__FnCalls!G7</f>
        <v>Q1 2011</v>
      </c>
      <c r="F36" s="12" t="str">
        <f>ZZZ__FnCalls!F10</f>
        <v>Apr 2011</v>
      </c>
      <c r="G36" s="12" t="str">
        <f>ZZZ__FnCalls!F11</f>
        <v>May 2011</v>
      </c>
      <c r="H36" s="12" t="str">
        <f>ZZZ__FnCalls!F12</f>
        <v>Jun 2011</v>
      </c>
      <c r="I36" s="13" t="str">
        <f>ZZZ__FnCalls!G10</f>
        <v>Q2 2011</v>
      </c>
      <c r="J36" s="12" t="str">
        <f>ZZZ__FnCalls!F13</f>
        <v>Jul 2011</v>
      </c>
      <c r="K36" s="12" t="str">
        <f>ZZZ__FnCalls!F14</f>
        <v>Aug 2011</v>
      </c>
      <c r="L36" s="12" t="str">
        <f>ZZZ__FnCalls!F15</f>
        <v>Sep 2011</v>
      </c>
      <c r="M36" s="13" t="str">
        <f>ZZZ__FnCalls!G13</f>
        <v>Q3 2011</v>
      </c>
      <c r="N36" s="12" t="str">
        <f>ZZZ__FnCalls!F16</f>
        <v>Oct 2011</v>
      </c>
      <c r="O36" s="12" t="str">
        <f>ZZZ__FnCalls!F17</f>
        <v>Nov 2011</v>
      </c>
      <c r="P36" s="12" t="str">
        <f>ZZZ__FnCalls!F18</f>
        <v>Dec 2011</v>
      </c>
      <c r="Q36" s="13" t="str">
        <f>ZZZ__FnCalls!G16</f>
        <v>Q4 2011</v>
      </c>
    </row>
    <row r="37" spans="1:17" ht="12.75" hidden="1" customHeight="1" outlineLevel="1">
      <c r="A37" s="4" t="str">
        <f>Labels!B47</f>
        <v>Purch'd Units In</v>
      </c>
      <c r="B37" s="24"/>
      <c r="C37" s="24"/>
      <c r="D37" s="24"/>
      <c r="E37" s="25"/>
      <c r="F37" s="24"/>
      <c r="G37" s="24"/>
      <c r="H37" s="24"/>
      <c r="I37" s="25"/>
      <c r="J37" s="24"/>
      <c r="K37" s="24"/>
      <c r="L37" s="24"/>
      <c r="M37" s="25"/>
      <c r="N37" s="24"/>
      <c r="O37" s="24"/>
      <c r="P37" s="24"/>
      <c r="Q37" s="25"/>
    </row>
    <row r="38" spans="1:17" ht="12.75" hidden="1" customHeight="1" outlineLevel="1">
      <c r="A38" s="16" t="str">
        <f>"   "&amp;Labels!B64</f>
        <v xml:space="preserve">   Stage 1</v>
      </c>
      <c r="B38" s="26">
        <f>0/3</f>
        <v>0</v>
      </c>
      <c r="C38" s="26">
        <f t="shared" ref="C38:E40" si="4">B38</f>
        <v>0</v>
      </c>
      <c r="D38" s="26">
        <f t="shared" si="4"/>
        <v>0</v>
      </c>
      <c r="E38" s="27">
        <f t="shared" si="4"/>
        <v>0</v>
      </c>
      <c r="F38" s="26">
        <f>D38</f>
        <v>0</v>
      </c>
      <c r="G38" s="26">
        <f t="shared" ref="G38:I40" si="5">F38</f>
        <v>0</v>
      </c>
      <c r="H38" s="26">
        <f t="shared" si="5"/>
        <v>0</v>
      </c>
      <c r="I38" s="27">
        <f t="shared" si="5"/>
        <v>0</v>
      </c>
      <c r="J38" s="26">
        <f>H38</f>
        <v>0</v>
      </c>
      <c r="K38" s="26">
        <f t="shared" ref="K38:M40" si="6">J38</f>
        <v>0</v>
      </c>
      <c r="L38" s="26">
        <f t="shared" si="6"/>
        <v>0</v>
      </c>
      <c r="M38" s="27">
        <f t="shared" si="6"/>
        <v>0</v>
      </c>
      <c r="N38" s="26">
        <f>L38</f>
        <v>0</v>
      </c>
      <c r="O38" s="26">
        <f t="shared" ref="O38:Q40" si="7">N38</f>
        <v>0</v>
      </c>
      <c r="P38" s="26">
        <f t="shared" si="7"/>
        <v>0</v>
      </c>
      <c r="Q38" s="27">
        <f t="shared" si="7"/>
        <v>0</v>
      </c>
    </row>
    <row r="39" spans="1:17" ht="12.75" hidden="1" customHeight="1" outlineLevel="1">
      <c r="A39" s="16" t="str">
        <f>"   "&amp;Labels!B65</f>
        <v xml:space="preserve">   Stage 2</v>
      </c>
      <c r="B39" s="26">
        <f>0/3</f>
        <v>0</v>
      </c>
      <c r="C39" s="26">
        <f t="shared" si="4"/>
        <v>0</v>
      </c>
      <c r="D39" s="26">
        <f t="shared" si="4"/>
        <v>0</v>
      </c>
      <c r="E39" s="27">
        <f t="shared" si="4"/>
        <v>0</v>
      </c>
      <c r="F39" s="26">
        <f>D39</f>
        <v>0</v>
      </c>
      <c r="G39" s="26">
        <f t="shared" si="5"/>
        <v>0</v>
      </c>
      <c r="H39" s="26">
        <f t="shared" si="5"/>
        <v>0</v>
      </c>
      <c r="I39" s="27">
        <f t="shared" si="5"/>
        <v>0</v>
      </c>
      <c r="J39" s="26">
        <f>H39</f>
        <v>0</v>
      </c>
      <c r="K39" s="26">
        <f t="shared" si="6"/>
        <v>0</v>
      </c>
      <c r="L39" s="26">
        <f t="shared" si="6"/>
        <v>0</v>
      </c>
      <c r="M39" s="27">
        <f t="shared" si="6"/>
        <v>0</v>
      </c>
      <c r="N39" s="26">
        <f>L39</f>
        <v>0</v>
      </c>
      <c r="O39" s="26">
        <f t="shared" si="7"/>
        <v>0</v>
      </c>
      <c r="P39" s="26">
        <f t="shared" si="7"/>
        <v>0</v>
      </c>
      <c r="Q39" s="27">
        <f t="shared" si="7"/>
        <v>0</v>
      </c>
    </row>
    <row r="40" spans="1:17" ht="12.75" hidden="1" customHeight="1" outlineLevel="1">
      <c r="A40" s="16" t="str">
        <f>"   "&amp;Labels!B66</f>
        <v xml:space="preserve">   Stage 3</v>
      </c>
      <c r="B40" s="26">
        <f>0/3</f>
        <v>0</v>
      </c>
      <c r="C40" s="26">
        <f t="shared" si="4"/>
        <v>0</v>
      </c>
      <c r="D40" s="26">
        <f t="shared" si="4"/>
        <v>0</v>
      </c>
      <c r="E40" s="27">
        <f t="shared" si="4"/>
        <v>0</v>
      </c>
      <c r="F40" s="26">
        <f>D40</f>
        <v>0</v>
      </c>
      <c r="G40" s="26">
        <f t="shared" si="5"/>
        <v>0</v>
      </c>
      <c r="H40" s="26">
        <f t="shared" si="5"/>
        <v>0</v>
      </c>
      <c r="I40" s="27">
        <f t="shared" si="5"/>
        <v>0</v>
      </c>
      <c r="J40" s="26">
        <f>H40</f>
        <v>0</v>
      </c>
      <c r="K40" s="26">
        <f t="shared" si="6"/>
        <v>0</v>
      </c>
      <c r="L40" s="26">
        <f t="shared" si="6"/>
        <v>0</v>
      </c>
      <c r="M40" s="27">
        <f t="shared" si="6"/>
        <v>0</v>
      </c>
      <c r="N40" s="26">
        <f>L40</f>
        <v>0</v>
      </c>
      <c r="O40" s="26">
        <f t="shared" si="7"/>
        <v>0</v>
      </c>
      <c r="P40" s="26">
        <f t="shared" si="7"/>
        <v>0</v>
      </c>
      <c r="Q40" s="27">
        <f t="shared" si="7"/>
        <v>0</v>
      </c>
    </row>
    <row r="41" spans="1:17" ht="12.75" hidden="1" customHeight="1" outlineLevel="1">
      <c r="A41" s="9" t="str">
        <f>"   "&amp;Labels!C63</f>
        <v xml:space="preserve">   Total</v>
      </c>
      <c r="B41" s="28">
        <f>SUM(B38:B40)</f>
        <v>0</v>
      </c>
      <c r="C41" s="28">
        <f>SUM(C38:C40)</f>
        <v>0</v>
      </c>
      <c r="D41" s="28">
        <f>SUM(D38:D40)</f>
        <v>0</v>
      </c>
      <c r="E41" s="29">
        <f>D41</f>
        <v>0</v>
      </c>
      <c r="F41" s="28">
        <f>SUM(F38:F40)</f>
        <v>0</v>
      </c>
      <c r="G41" s="28">
        <f>SUM(G38:G40)</f>
        <v>0</v>
      </c>
      <c r="H41" s="28">
        <f>SUM(H38:H40)</f>
        <v>0</v>
      </c>
      <c r="I41" s="29">
        <f>H41</f>
        <v>0</v>
      </c>
      <c r="J41" s="28">
        <f>SUM(J38:J40)</f>
        <v>0</v>
      </c>
      <c r="K41" s="28">
        <f>SUM(K38:K40)</f>
        <v>0</v>
      </c>
      <c r="L41" s="28">
        <f>SUM(L38:L40)</f>
        <v>0</v>
      </c>
      <c r="M41" s="29">
        <f>L41</f>
        <v>0</v>
      </c>
      <c r="N41" s="28">
        <f>SUM(N38:N40)</f>
        <v>0</v>
      </c>
      <c r="O41" s="28">
        <f>SUM(O38:O40)</f>
        <v>0</v>
      </c>
      <c r="P41" s="28">
        <f>SUM(P38:P40)</f>
        <v>0</v>
      </c>
      <c r="Q41" s="29">
        <f>P41</f>
        <v>0</v>
      </c>
    </row>
    <row r="42" spans="1:17" ht="12.75" hidden="1" customHeight="1" outlineLevel="1"/>
    <row r="43" spans="1:17" ht="12.75" hidden="1" customHeight="1" outlineLevel="1">
      <c r="A43" s="4" t="str">
        <f>Labels!B38</f>
        <v>Processing Stations</v>
      </c>
      <c r="B43" s="30"/>
      <c r="C43" s="30"/>
      <c r="D43" s="30"/>
      <c r="E43" s="31"/>
      <c r="F43" s="30"/>
      <c r="G43" s="30"/>
      <c r="H43" s="30"/>
      <c r="I43" s="31"/>
      <c r="J43" s="30"/>
      <c r="K43" s="30"/>
      <c r="L43" s="30"/>
      <c r="M43" s="31"/>
      <c r="N43" s="30"/>
      <c r="O43" s="30"/>
      <c r="P43" s="30"/>
      <c r="Q43" s="31"/>
    </row>
    <row r="44" spans="1:17" ht="12.75" hidden="1" customHeight="1" outlineLevel="1">
      <c r="A44" s="16" t="str">
        <f>"   "&amp;Labels!B64</f>
        <v xml:space="preserve">   Stage 1</v>
      </c>
      <c r="B44" s="32">
        <f>1</f>
        <v>1</v>
      </c>
      <c r="C44" s="32">
        <f t="shared" ref="C44:E46" si="8">B44</f>
        <v>1</v>
      </c>
      <c r="D44" s="32">
        <f t="shared" si="8"/>
        <v>1</v>
      </c>
      <c r="E44" s="33">
        <f t="shared" si="8"/>
        <v>1</v>
      </c>
      <c r="F44" s="32">
        <f>D44</f>
        <v>1</v>
      </c>
      <c r="G44" s="32">
        <f t="shared" ref="G44:I46" si="9">F44</f>
        <v>1</v>
      </c>
      <c r="H44" s="32">
        <f t="shared" si="9"/>
        <v>1</v>
      </c>
      <c r="I44" s="33">
        <f t="shared" si="9"/>
        <v>1</v>
      </c>
      <c r="J44" s="32">
        <f>H44</f>
        <v>1</v>
      </c>
      <c r="K44" s="32">
        <f t="shared" ref="K44:M46" si="10">J44</f>
        <v>1</v>
      </c>
      <c r="L44" s="32">
        <f t="shared" si="10"/>
        <v>1</v>
      </c>
      <c r="M44" s="33">
        <f t="shared" si="10"/>
        <v>1</v>
      </c>
      <c r="N44" s="32">
        <f>L44</f>
        <v>1</v>
      </c>
      <c r="O44" s="32">
        <f t="shared" ref="O44:Q46" si="11">N44</f>
        <v>1</v>
      </c>
      <c r="P44" s="32">
        <f t="shared" si="11"/>
        <v>1</v>
      </c>
      <c r="Q44" s="33">
        <f t="shared" si="11"/>
        <v>1</v>
      </c>
    </row>
    <row r="45" spans="1:17" ht="12.75" hidden="1" customHeight="1" outlineLevel="1">
      <c r="A45" s="16" t="str">
        <f>"   "&amp;Labels!B65</f>
        <v xml:space="preserve">   Stage 2</v>
      </c>
      <c r="B45" s="32">
        <f>1</f>
        <v>1</v>
      </c>
      <c r="C45" s="32">
        <f t="shared" si="8"/>
        <v>1</v>
      </c>
      <c r="D45" s="32">
        <f t="shared" si="8"/>
        <v>1</v>
      </c>
      <c r="E45" s="33">
        <f t="shared" si="8"/>
        <v>1</v>
      </c>
      <c r="F45" s="32">
        <f>D45</f>
        <v>1</v>
      </c>
      <c r="G45" s="32">
        <f t="shared" si="9"/>
        <v>1</v>
      </c>
      <c r="H45" s="32">
        <f t="shared" si="9"/>
        <v>1</v>
      </c>
      <c r="I45" s="33">
        <f t="shared" si="9"/>
        <v>1</v>
      </c>
      <c r="J45" s="32">
        <f>H45</f>
        <v>1</v>
      </c>
      <c r="K45" s="32">
        <f t="shared" si="10"/>
        <v>1</v>
      </c>
      <c r="L45" s="32">
        <f t="shared" si="10"/>
        <v>1</v>
      </c>
      <c r="M45" s="33">
        <f t="shared" si="10"/>
        <v>1</v>
      </c>
      <c r="N45" s="32">
        <f>L45</f>
        <v>1</v>
      </c>
      <c r="O45" s="32">
        <f t="shared" si="11"/>
        <v>1</v>
      </c>
      <c r="P45" s="32">
        <f t="shared" si="11"/>
        <v>1</v>
      </c>
      <c r="Q45" s="33">
        <f t="shared" si="11"/>
        <v>1</v>
      </c>
    </row>
    <row r="46" spans="1:17" ht="12.75" hidden="1" customHeight="1" outlineLevel="1">
      <c r="A46" s="16" t="str">
        <f>"   "&amp;Labels!B66</f>
        <v xml:space="preserve">   Stage 3</v>
      </c>
      <c r="B46" s="32">
        <f>1</f>
        <v>1</v>
      </c>
      <c r="C46" s="32">
        <f t="shared" si="8"/>
        <v>1</v>
      </c>
      <c r="D46" s="32">
        <f t="shared" si="8"/>
        <v>1</v>
      </c>
      <c r="E46" s="33">
        <f t="shared" si="8"/>
        <v>1</v>
      </c>
      <c r="F46" s="32">
        <f>D46</f>
        <v>1</v>
      </c>
      <c r="G46" s="32">
        <f t="shared" si="9"/>
        <v>1</v>
      </c>
      <c r="H46" s="32">
        <f t="shared" si="9"/>
        <v>1</v>
      </c>
      <c r="I46" s="33">
        <f t="shared" si="9"/>
        <v>1</v>
      </c>
      <c r="J46" s="32">
        <f>H46</f>
        <v>1</v>
      </c>
      <c r="K46" s="32">
        <f t="shared" si="10"/>
        <v>1</v>
      </c>
      <c r="L46" s="32">
        <f t="shared" si="10"/>
        <v>1</v>
      </c>
      <c r="M46" s="33">
        <f t="shared" si="10"/>
        <v>1</v>
      </c>
      <c r="N46" s="32">
        <f>L46</f>
        <v>1</v>
      </c>
      <c r="O46" s="32">
        <f t="shared" si="11"/>
        <v>1</v>
      </c>
      <c r="P46" s="32">
        <f t="shared" si="11"/>
        <v>1</v>
      </c>
      <c r="Q46" s="33">
        <f t="shared" si="11"/>
        <v>1</v>
      </c>
    </row>
    <row r="47" spans="1:17" ht="12.75" hidden="1" customHeight="1" outlineLevel="1">
      <c r="A47" s="7" t="str">
        <f>"   "&amp;Labels!C63</f>
        <v xml:space="preserve">   Total</v>
      </c>
      <c r="B47" s="34">
        <f>SUM(B44:B46)</f>
        <v>3</v>
      </c>
      <c r="C47" s="34">
        <f>SUM(C44:C46)</f>
        <v>3</v>
      </c>
      <c r="D47" s="34">
        <f>SUM(D44:D46)</f>
        <v>3</v>
      </c>
      <c r="E47" s="33">
        <f>D47</f>
        <v>3</v>
      </c>
      <c r="F47" s="34">
        <f>SUM(F44:F46)</f>
        <v>3</v>
      </c>
      <c r="G47" s="34">
        <f>SUM(G44:G46)</f>
        <v>3</v>
      </c>
      <c r="H47" s="34">
        <f>SUM(H44:H46)</f>
        <v>3</v>
      </c>
      <c r="I47" s="33">
        <f>H47</f>
        <v>3</v>
      </c>
      <c r="J47" s="34">
        <f>SUM(J44:J46)</f>
        <v>3</v>
      </c>
      <c r="K47" s="34">
        <f>SUM(K44:K46)</f>
        <v>3</v>
      </c>
      <c r="L47" s="34">
        <f>SUM(L44:L46)</f>
        <v>3</v>
      </c>
      <c r="M47" s="33">
        <f>L47</f>
        <v>3</v>
      </c>
      <c r="N47" s="34">
        <f>SUM(N44:N46)</f>
        <v>3</v>
      </c>
      <c r="O47" s="34">
        <f>SUM(O44:O46)</f>
        <v>3</v>
      </c>
      <c r="P47" s="34">
        <f>SUM(P44:P46)</f>
        <v>3</v>
      </c>
      <c r="Q47" s="33">
        <f>P47</f>
        <v>3</v>
      </c>
    </row>
    <row r="48" spans="1:17" ht="12.75" hidden="1" customHeight="1" outlineLevel="1">
      <c r="A48" s="6"/>
      <c r="B48" s="35"/>
      <c r="C48" s="35"/>
      <c r="D48" s="35"/>
      <c r="E48" s="6"/>
      <c r="F48" s="35"/>
      <c r="G48" s="35"/>
      <c r="H48" s="35"/>
      <c r="I48" s="6"/>
      <c r="J48" s="35"/>
      <c r="K48" s="35"/>
      <c r="L48" s="35"/>
      <c r="M48" s="6"/>
      <c r="N48" s="35"/>
      <c r="O48" s="35"/>
      <c r="P48" s="35"/>
      <c r="Q48" s="6"/>
    </row>
    <row r="49" spans="1:17" ht="12.75" hidden="1" customHeight="1" outlineLevel="1">
      <c r="A49" s="7" t="str">
        <f>Labels!B37</f>
        <v>Capacity/Station</v>
      </c>
      <c r="B49" s="36"/>
      <c r="C49" s="36"/>
      <c r="D49" s="36"/>
      <c r="E49" s="27"/>
      <c r="F49" s="36"/>
      <c r="G49" s="36"/>
      <c r="H49" s="36"/>
      <c r="I49" s="27"/>
      <c r="J49" s="36"/>
      <c r="K49" s="36"/>
      <c r="L49" s="36"/>
      <c r="M49" s="27"/>
      <c r="N49" s="36"/>
      <c r="O49" s="36"/>
      <c r="P49" s="36"/>
      <c r="Q49" s="27"/>
    </row>
    <row r="50" spans="1:17" ht="12.75" hidden="1" customHeight="1" outlineLevel="1">
      <c r="A50" s="16" t="str">
        <f>"   "&amp;Labels!B64</f>
        <v xml:space="preserve">   Stage 1</v>
      </c>
      <c r="B50" s="26">
        <f>1000</f>
        <v>1000</v>
      </c>
      <c r="C50" s="26">
        <f t="shared" ref="C50:D52" si="12">B50</f>
        <v>1000</v>
      </c>
      <c r="D50" s="26">
        <f t="shared" si="12"/>
        <v>1000</v>
      </c>
      <c r="E50" s="27">
        <f>SUM(B50:D50)</f>
        <v>3000</v>
      </c>
      <c r="F50" s="26">
        <f>D50</f>
        <v>1000</v>
      </c>
      <c r="G50" s="26">
        <f t="shared" ref="G50:H52" si="13">F50</f>
        <v>1000</v>
      </c>
      <c r="H50" s="26">
        <f t="shared" si="13"/>
        <v>1000</v>
      </c>
      <c r="I50" s="27">
        <f>SUM(F50:H50)</f>
        <v>3000</v>
      </c>
      <c r="J50" s="26">
        <f>H50</f>
        <v>1000</v>
      </c>
      <c r="K50" s="26">
        <f t="shared" ref="K50:L52" si="14">J50</f>
        <v>1000</v>
      </c>
      <c r="L50" s="26">
        <f t="shared" si="14"/>
        <v>1000</v>
      </c>
      <c r="M50" s="27">
        <f>SUM(J50:L50)</f>
        <v>3000</v>
      </c>
      <c r="N50" s="26">
        <f>L50</f>
        <v>1000</v>
      </c>
      <c r="O50" s="26">
        <f t="shared" ref="O50:P52" si="15">N50</f>
        <v>1000</v>
      </c>
      <c r="P50" s="26">
        <f t="shared" si="15"/>
        <v>1000</v>
      </c>
      <c r="Q50" s="27">
        <f>SUM(N50:P50)</f>
        <v>3000</v>
      </c>
    </row>
    <row r="51" spans="1:17" ht="12.75" hidden="1" customHeight="1" outlineLevel="1">
      <c r="A51" s="16" t="str">
        <f>"   "&amp;Labels!B65</f>
        <v xml:space="preserve">   Stage 2</v>
      </c>
      <c r="B51" s="26">
        <f>1000</f>
        <v>1000</v>
      </c>
      <c r="C51" s="26">
        <f t="shared" si="12"/>
        <v>1000</v>
      </c>
      <c r="D51" s="26">
        <f t="shared" si="12"/>
        <v>1000</v>
      </c>
      <c r="E51" s="27">
        <f>SUM(B51:D51)</f>
        <v>3000</v>
      </c>
      <c r="F51" s="26">
        <f>D51</f>
        <v>1000</v>
      </c>
      <c r="G51" s="26">
        <f t="shared" si="13"/>
        <v>1000</v>
      </c>
      <c r="H51" s="26">
        <f t="shared" si="13"/>
        <v>1000</v>
      </c>
      <c r="I51" s="27">
        <f>SUM(F51:H51)</f>
        <v>3000</v>
      </c>
      <c r="J51" s="26">
        <f>H51</f>
        <v>1000</v>
      </c>
      <c r="K51" s="26">
        <f t="shared" si="14"/>
        <v>1000</v>
      </c>
      <c r="L51" s="26">
        <f t="shared" si="14"/>
        <v>1000</v>
      </c>
      <c r="M51" s="27">
        <f>SUM(J51:L51)</f>
        <v>3000</v>
      </c>
      <c r="N51" s="26">
        <f>L51</f>
        <v>1000</v>
      </c>
      <c r="O51" s="26">
        <f t="shared" si="15"/>
        <v>1000</v>
      </c>
      <c r="P51" s="26">
        <f t="shared" si="15"/>
        <v>1000</v>
      </c>
      <c r="Q51" s="27">
        <f>SUM(N51:P51)</f>
        <v>3000</v>
      </c>
    </row>
    <row r="52" spans="1:17" ht="12.75" hidden="1" customHeight="1" outlineLevel="1">
      <c r="A52" s="16" t="str">
        <f>"   "&amp;Labels!B66</f>
        <v xml:space="preserve">   Stage 3</v>
      </c>
      <c r="B52" s="26">
        <f>1000</f>
        <v>1000</v>
      </c>
      <c r="C52" s="26">
        <f t="shared" si="12"/>
        <v>1000</v>
      </c>
      <c r="D52" s="26">
        <f t="shared" si="12"/>
        <v>1000</v>
      </c>
      <c r="E52" s="27">
        <f>SUM(B52:D52)</f>
        <v>3000</v>
      </c>
      <c r="F52" s="26">
        <f>D52</f>
        <v>1000</v>
      </c>
      <c r="G52" s="26">
        <f t="shared" si="13"/>
        <v>1000</v>
      </c>
      <c r="H52" s="26">
        <f t="shared" si="13"/>
        <v>1000</v>
      </c>
      <c r="I52" s="27">
        <f>SUM(F52:H52)</f>
        <v>3000</v>
      </c>
      <c r="J52" s="26">
        <f>H52</f>
        <v>1000</v>
      </c>
      <c r="K52" s="26">
        <f t="shared" si="14"/>
        <v>1000</v>
      </c>
      <c r="L52" s="26">
        <f t="shared" si="14"/>
        <v>1000</v>
      </c>
      <c r="M52" s="27">
        <f>SUM(J52:L52)</f>
        <v>3000</v>
      </c>
      <c r="N52" s="26">
        <f>L52</f>
        <v>1000</v>
      </c>
      <c r="O52" s="26">
        <f t="shared" si="15"/>
        <v>1000</v>
      </c>
      <c r="P52" s="26">
        <f t="shared" si="15"/>
        <v>1000</v>
      </c>
      <c r="Q52" s="27">
        <f>SUM(N52:P52)</f>
        <v>3000</v>
      </c>
    </row>
    <row r="53" spans="1:17" ht="12.75" hidden="1" customHeight="1" outlineLevel="1">
      <c r="A53" s="9" t="str">
        <f>"   "&amp;Labels!C63</f>
        <v xml:space="preserve">   Total</v>
      </c>
      <c r="B53" s="28">
        <f>AVERAGE(B50:B52)</f>
        <v>1000</v>
      </c>
      <c r="C53" s="28">
        <f>AVERAGE(C50:C52)</f>
        <v>1000</v>
      </c>
      <c r="D53" s="28">
        <f>AVERAGE(D50:D52)</f>
        <v>1000</v>
      </c>
      <c r="E53" s="29">
        <f>SUM(B53:D53)</f>
        <v>3000</v>
      </c>
      <c r="F53" s="28">
        <f>AVERAGE(F50:F52)</f>
        <v>1000</v>
      </c>
      <c r="G53" s="28">
        <f>AVERAGE(G50:G52)</f>
        <v>1000</v>
      </c>
      <c r="H53" s="28">
        <f>AVERAGE(H50:H52)</f>
        <v>1000</v>
      </c>
      <c r="I53" s="29">
        <f>SUM(F53:H53)</f>
        <v>3000</v>
      </c>
      <c r="J53" s="28">
        <f>AVERAGE(J50:J52)</f>
        <v>1000</v>
      </c>
      <c r="K53" s="28">
        <f>AVERAGE(K50:K52)</f>
        <v>1000</v>
      </c>
      <c r="L53" s="28">
        <f>AVERAGE(L50:L52)</f>
        <v>1000</v>
      </c>
      <c r="M53" s="29">
        <f>SUM(J53:L53)</f>
        <v>3000</v>
      </c>
      <c r="N53" s="28">
        <f>AVERAGE(N50:N52)</f>
        <v>1000</v>
      </c>
      <c r="O53" s="28">
        <f>AVERAGE(O50:O52)</f>
        <v>1000</v>
      </c>
      <c r="P53" s="28">
        <f>AVERAGE(P50:P52)</f>
        <v>1000</v>
      </c>
      <c r="Q53" s="29">
        <f>SUM(N53:P53)</f>
        <v>3000</v>
      </c>
    </row>
    <row r="54" spans="1:17" ht="12.75" hidden="1" customHeight="1" outlineLevel="1"/>
    <row r="55" spans="1:17" ht="12.75" hidden="1" customHeight="1" outlineLevel="1" collapsed="1"/>
    <row r="56" spans="1:17" ht="12.75" customHeight="1" collapsed="1"/>
    <row r="57" spans="1:17" ht="12.75" customHeight="1" collapsed="1">
      <c r="A57" s="145" t="str">
        <f>"Processing Costs"</f>
        <v>Processing Costs</v>
      </c>
      <c r="B57" s="145"/>
    </row>
    <row r="58" spans="1:17" ht="12.75" hidden="1" customHeight="1" outlineLevel="1">
      <c r="A58" s="1" t="str">
        <f>" "</f>
        <v xml:space="preserve"> </v>
      </c>
    </row>
    <row r="59" spans="1:17" ht="12.75" hidden="1" customHeight="1" outlineLevel="1">
      <c r="B59" s="11" t="str">
        <f>ZZZ__FnCalls!F7</f>
        <v>Jan 2011</v>
      </c>
      <c r="C59" s="12" t="str">
        <f>ZZZ__FnCalls!F8</f>
        <v>Feb 2011</v>
      </c>
      <c r="D59" s="12" t="str">
        <f>ZZZ__FnCalls!F9</f>
        <v>Mar 2011</v>
      </c>
      <c r="E59" s="13" t="str">
        <f>ZZZ__FnCalls!G7</f>
        <v>Q1 2011</v>
      </c>
      <c r="F59" s="12" t="str">
        <f>ZZZ__FnCalls!F10</f>
        <v>Apr 2011</v>
      </c>
      <c r="G59" s="12" t="str">
        <f>ZZZ__FnCalls!F11</f>
        <v>May 2011</v>
      </c>
      <c r="H59" s="12" t="str">
        <f>ZZZ__FnCalls!F12</f>
        <v>Jun 2011</v>
      </c>
      <c r="I59" s="13" t="str">
        <f>ZZZ__FnCalls!G10</f>
        <v>Q2 2011</v>
      </c>
      <c r="J59" s="12" t="str">
        <f>ZZZ__FnCalls!F13</f>
        <v>Jul 2011</v>
      </c>
      <c r="K59" s="12" t="str">
        <f>ZZZ__FnCalls!F14</f>
        <v>Aug 2011</v>
      </c>
      <c r="L59" s="12" t="str">
        <f>ZZZ__FnCalls!F15</f>
        <v>Sep 2011</v>
      </c>
      <c r="M59" s="13" t="str">
        <f>ZZZ__FnCalls!G13</f>
        <v>Q3 2011</v>
      </c>
      <c r="N59" s="12" t="str">
        <f>ZZZ__FnCalls!F16</f>
        <v>Oct 2011</v>
      </c>
      <c r="O59" s="12" t="str">
        <f>ZZZ__FnCalls!F17</f>
        <v>Nov 2011</v>
      </c>
      <c r="P59" s="12" t="str">
        <f>ZZZ__FnCalls!F18</f>
        <v>Dec 2011</v>
      </c>
      <c r="Q59" s="13" t="str">
        <f>ZZZ__FnCalls!G16</f>
        <v>Q4 2011</v>
      </c>
    </row>
    <row r="60" spans="1:17" ht="12.75" hidden="1" customHeight="1" outlineLevel="1">
      <c r="A60" s="4" t="str">
        <f>Labels!B24</f>
        <v>Process Cost/U</v>
      </c>
      <c r="B60" s="37"/>
      <c r="C60" s="37"/>
      <c r="D60" s="37"/>
      <c r="E60" s="38"/>
      <c r="F60" s="37"/>
      <c r="G60" s="37"/>
      <c r="H60" s="37"/>
      <c r="I60" s="38"/>
      <c r="J60" s="37"/>
      <c r="K60" s="37"/>
      <c r="L60" s="37"/>
      <c r="M60" s="38"/>
      <c r="N60" s="37"/>
      <c r="O60" s="37"/>
      <c r="P60" s="37"/>
      <c r="Q60" s="38"/>
    </row>
    <row r="61" spans="1:17" ht="12.75" hidden="1" customHeight="1" outlineLevel="1">
      <c r="A61" s="16" t="str">
        <f>"   "&amp;Labels!B64</f>
        <v xml:space="preserve">   Stage 1</v>
      </c>
      <c r="B61" s="39"/>
      <c r="C61" s="39"/>
      <c r="D61" s="39"/>
      <c r="E61" s="40"/>
      <c r="F61" s="39"/>
      <c r="G61" s="39"/>
      <c r="H61" s="39"/>
      <c r="I61" s="40"/>
      <c r="J61" s="39"/>
      <c r="K61" s="39"/>
      <c r="L61" s="39"/>
      <c r="M61" s="40"/>
      <c r="N61" s="39"/>
      <c r="O61" s="39"/>
      <c r="P61" s="39"/>
      <c r="Q61" s="40"/>
    </row>
    <row r="62" spans="1:17" ht="12.75" hidden="1" customHeight="1" outlineLevel="1">
      <c r="A62" s="41" t="str">
        <f>"      "&amp;Labels!B58</f>
        <v xml:space="preserve">      Material</v>
      </c>
      <c r="B62" s="42">
        <f>IF("Material"="Fixed_Exp",IF(Units!B33=0,0,'Cost Flow Detail'!B41/Units!B33),0)</f>
        <v>0</v>
      </c>
      <c r="C62" s="42">
        <f>IF("Material"="Fixed_Exp",IF(Units!C33=0,0,'Cost Flow Detail'!C41/Units!C33),B62)</f>
        <v>0</v>
      </c>
      <c r="D62" s="42">
        <f>IF("Material"="Fixed_Exp",IF(Units!D33=0,0,'Cost Flow Detail'!D41/Units!D33),C62)</f>
        <v>0</v>
      </c>
      <c r="E62" s="40">
        <f>AVERAGE(B62:D62)</f>
        <v>0</v>
      </c>
      <c r="F62" s="42">
        <f>IF("Material"="Fixed_Exp",IF(Units!F33=0,0,'Cost Flow Detail'!F41/Units!F33),D62)</f>
        <v>0</v>
      </c>
      <c r="G62" s="42">
        <f>IF("Material"="Fixed_Exp",IF(Units!G33=0,0,'Cost Flow Detail'!G41/Units!G33),F62)</f>
        <v>0</v>
      </c>
      <c r="H62" s="42">
        <f>IF("Material"="Fixed_Exp",IF(Units!H33=0,0,'Cost Flow Detail'!H41/Units!H33),G62)</f>
        <v>0</v>
      </c>
      <c r="I62" s="40">
        <f>AVERAGE(F62:H62)</f>
        <v>0</v>
      </c>
      <c r="J62" s="42">
        <f>IF("Material"="Fixed_Exp",IF(Units!J33=0,0,'Cost Flow Detail'!J41/Units!J33),H62)</f>
        <v>0</v>
      </c>
      <c r="K62" s="42">
        <f>IF("Material"="Fixed_Exp",IF(Units!K33=0,0,'Cost Flow Detail'!K41/Units!K33),J62)</f>
        <v>0</v>
      </c>
      <c r="L62" s="42">
        <f>IF("Material"="Fixed_Exp",IF(Units!L33=0,0,'Cost Flow Detail'!L41/Units!L33),K62)</f>
        <v>0</v>
      </c>
      <c r="M62" s="40">
        <f>AVERAGE(J62:L62)</f>
        <v>0</v>
      </c>
      <c r="N62" s="42">
        <f>IF("Material"="Fixed_Exp",IF(Units!N33=0,0,'Cost Flow Detail'!N41/Units!N33),L62)</f>
        <v>0</v>
      </c>
      <c r="O62" s="42">
        <f>IF("Material"="Fixed_Exp",IF(Units!O33=0,0,'Cost Flow Detail'!O41/Units!O33),N62)</f>
        <v>0</v>
      </c>
      <c r="P62" s="42">
        <f>IF("Material"="Fixed_Exp",IF(Units!P33=0,0,'Cost Flow Detail'!P41/Units!P33),O62)</f>
        <v>0</v>
      </c>
      <c r="Q62" s="40">
        <f>AVERAGE(N62:P62)</f>
        <v>0</v>
      </c>
    </row>
    <row r="63" spans="1:17" ht="12.75" hidden="1" customHeight="1" outlineLevel="1">
      <c r="A63" s="41" t="str">
        <f>"      "&amp;Labels!B59</f>
        <v xml:space="preserve">      Labor</v>
      </c>
      <c r="B63" s="42">
        <f>IF("Labor"="Fixed_Exp",IF(Units!B33=0,0,'Cost Flow Detail'!B41/Units!B33),0)</f>
        <v>0</v>
      </c>
      <c r="C63" s="42">
        <f>IF("Labor"="Fixed_Exp",IF(Units!C33=0,0,'Cost Flow Detail'!C41/Units!C33),B63)</f>
        <v>0</v>
      </c>
      <c r="D63" s="42">
        <f>IF("Labor"="Fixed_Exp",IF(Units!D33=0,0,'Cost Flow Detail'!D41/Units!D33),C63)</f>
        <v>0</v>
      </c>
      <c r="E63" s="40">
        <f>AVERAGE(B63:D63)</f>
        <v>0</v>
      </c>
      <c r="F63" s="42">
        <f>IF("Labor"="Fixed_Exp",IF(Units!F33=0,0,'Cost Flow Detail'!F41/Units!F33),D63)</f>
        <v>0</v>
      </c>
      <c r="G63" s="42">
        <f>IF("Labor"="Fixed_Exp",IF(Units!G33=0,0,'Cost Flow Detail'!G41/Units!G33),F63)</f>
        <v>0</v>
      </c>
      <c r="H63" s="42">
        <f>IF("Labor"="Fixed_Exp",IF(Units!H33=0,0,'Cost Flow Detail'!H41/Units!H33),G63)</f>
        <v>0</v>
      </c>
      <c r="I63" s="40">
        <f>AVERAGE(F63:H63)</f>
        <v>0</v>
      </c>
      <c r="J63" s="42">
        <f>IF("Labor"="Fixed_Exp",IF(Units!J33=0,0,'Cost Flow Detail'!J41/Units!J33),H63)</f>
        <v>0</v>
      </c>
      <c r="K63" s="42">
        <f>IF("Labor"="Fixed_Exp",IF(Units!K33=0,0,'Cost Flow Detail'!K41/Units!K33),J63)</f>
        <v>0</v>
      </c>
      <c r="L63" s="42">
        <f>IF("Labor"="Fixed_Exp",IF(Units!L33=0,0,'Cost Flow Detail'!L41/Units!L33),K63)</f>
        <v>0</v>
      </c>
      <c r="M63" s="40">
        <f>AVERAGE(J63:L63)</f>
        <v>0</v>
      </c>
      <c r="N63" s="42">
        <f>IF("Labor"="Fixed_Exp",IF(Units!N33=0,0,'Cost Flow Detail'!N41/Units!N33),L63)</f>
        <v>0</v>
      </c>
      <c r="O63" s="42">
        <f>IF("Labor"="Fixed_Exp",IF(Units!O33=0,0,'Cost Flow Detail'!O41/Units!O33),N63)</f>
        <v>0</v>
      </c>
      <c r="P63" s="42">
        <f>IF("Labor"="Fixed_Exp",IF(Units!P33=0,0,'Cost Flow Detail'!P41/Units!P33),O63)</f>
        <v>0</v>
      </c>
      <c r="Q63" s="40">
        <f>AVERAGE(N63:P63)</f>
        <v>0</v>
      </c>
    </row>
    <row r="64" spans="1:17" ht="12.75" hidden="1" customHeight="1" outlineLevel="1">
      <c r="A64" s="41" t="str">
        <f>"      "&amp;Labels!B60</f>
        <v xml:space="preserve">      Fixed Exp</v>
      </c>
      <c r="B64" s="42">
        <f>IF("Fixed_Exp"="Fixed_Exp",IF(Units!B33=0,0,'Cost Flow Detail'!B41/Units!B33),0)</f>
        <v>0</v>
      </c>
      <c r="C64" s="42">
        <f>IF("Fixed_Exp"="Fixed_Exp",IF(Units!C33=0,0,'Cost Flow Detail'!C41/Units!C33),B64)</f>
        <v>0</v>
      </c>
      <c r="D64" s="42">
        <f>IF("Fixed_Exp"="Fixed_Exp",IF(Units!D33=0,0,'Cost Flow Detail'!D41/Units!D33),C64)</f>
        <v>0</v>
      </c>
      <c r="E64" s="40">
        <f>AVERAGE(B64:D64)</f>
        <v>0</v>
      </c>
      <c r="F64" s="42">
        <f>IF("Fixed_Exp"="Fixed_Exp",IF(Units!F33=0,0,'Cost Flow Detail'!F41/Units!F33),D64)</f>
        <v>0</v>
      </c>
      <c r="G64" s="42">
        <f>IF("Fixed_Exp"="Fixed_Exp",IF(Units!G33=0,0,'Cost Flow Detail'!G41/Units!G33),F64)</f>
        <v>0</v>
      </c>
      <c r="H64" s="42">
        <f>IF("Fixed_Exp"="Fixed_Exp",IF(Units!H33=0,0,'Cost Flow Detail'!H41/Units!H33),G64)</f>
        <v>0</v>
      </c>
      <c r="I64" s="40">
        <f>AVERAGE(F64:H64)</f>
        <v>0</v>
      </c>
      <c r="J64" s="42">
        <f>IF("Fixed_Exp"="Fixed_Exp",IF(Units!J33=0,0,'Cost Flow Detail'!J41/Units!J33),H64)</f>
        <v>0</v>
      </c>
      <c r="K64" s="42">
        <f>IF("Fixed_Exp"="Fixed_Exp",IF(Units!K33=0,0,'Cost Flow Detail'!K41/Units!K33),J64)</f>
        <v>0</v>
      </c>
      <c r="L64" s="42">
        <f>IF("Fixed_Exp"="Fixed_Exp",IF(Units!L33=0,0,'Cost Flow Detail'!L41/Units!L33),K64)</f>
        <v>0</v>
      </c>
      <c r="M64" s="40">
        <f>AVERAGE(J64:L64)</f>
        <v>0</v>
      </c>
      <c r="N64" s="42">
        <f>IF("Fixed_Exp"="Fixed_Exp",IF(Units!N33=0,0,'Cost Flow Detail'!N41/Units!N33),L64)</f>
        <v>0</v>
      </c>
      <c r="O64" s="42">
        <f>IF("Fixed_Exp"="Fixed_Exp",IF(Units!O33=0,0,'Cost Flow Detail'!O41/Units!O33),N64)</f>
        <v>0</v>
      </c>
      <c r="P64" s="42">
        <f>IF("Fixed_Exp"="Fixed_Exp",IF(Units!P33=0,0,'Cost Flow Detail'!P41/Units!P33),O64)</f>
        <v>0</v>
      </c>
      <c r="Q64" s="40">
        <f>AVERAGE(N64:P64)</f>
        <v>0</v>
      </c>
    </row>
    <row r="65" spans="1:17" ht="12.75" hidden="1" customHeight="1" outlineLevel="1">
      <c r="A65" s="41" t="str">
        <f>"      "&amp;Labels!B61</f>
        <v xml:space="preserve">      OH</v>
      </c>
      <c r="B65" s="42">
        <f>B102*B63</f>
        <v>0</v>
      </c>
      <c r="C65" s="42">
        <f>IF("OH"="Fixed_Exp",IF(Units!C33=0,0,'Cost Flow Detail'!C41/Units!C33),B65)</f>
        <v>0</v>
      </c>
      <c r="D65" s="42">
        <f>IF("OH"="Fixed_Exp",IF(Units!D33=0,0,'Cost Flow Detail'!D41/Units!D33),C65)</f>
        <v>0</v>
      </c>
      <c r="E65" s="40">
        <f>AVERAGE(B65:D65)</f>
        <v>0</v>
      </c>
      <c r="F65" s="42">
        <f>IF("OH"="Fixed_Exp",IF(Units!F33=0,0,'Cost Flow Detail'!F41/Units!F33),D65)</f>
        <v>0</v>
      </c>
      <c r="G65" s="42">
        <f>IF("OH"="Fixed_Exp",IF(Units!G33=0,0,'Cost Flow Detail'!G41/Units!G33),F65)</f>
        <v>0</v>
      </c>
      <c r="H65" s="42">
        <f>IF("OH"="Fixed_Exp",IF(Units!H33=0,0,'Cost Flow Detail'!H41/Units!H33),G65)</f>
        <v>0</v>
      </c>
      <c r="I65" s="40">
        <f>AVERAGE(F65:H65)</f>
        <v>0</v>
      </c>
      <c r="J65" s="42">
        <f>IF("OH"="Fixed_Exp",IF(Units!J33=0,0,'Cost Flow Detail'!J41/Units!J33),H65)</f>
        <v>0</v>
      </c>
      <c r="K65" s="42">
        <f>IF("OH"="Fixed_Exp",IF(Units!K33=0,0,'Cost Flow Detail'!K41/Units!K33),J65)</f>
        <v>0</v>
      </c>
      <c r="L65" s="42">
        <f>IF("OH"="Fixed_Exp",IF(Units!L33=0,0,'Cost Flow Detail'!L41/Units!L33),K65)</f>
        <v>0</v>
      </c>
      <c r="M65" s="40">
        <f>AVERAGE(J65:L65)</f>
        <v>0</v>
      </c>
      <c r="N65" s="42">
        <f>IF("OH"="Fixed_Exp",IF(Units!N33=0,0,'Cost Flow Detail'!N41/Units!N33),L65)</f>
        <v>0</v>
      </c>
      <c r="O65" s="42">
        <f>IF("OH"="Fixed_Exp",IF(Units!O33=0,0,'Cost Flow Detail'!O41/Units!O33),N65)</f>
        <v>0</v>
      </c>
      <c r="P65" s="42">
        <f>IF("OH"="Fixed_Exp",IF(Units!P33=0,0,'Cost Flow Detail'!P41/Units!P33),O65)</f>
        <v>0</v>
      </c>
      <c r="Q65" s="40">
        <f>AVERAGE(N65:P65)</f>
        <v>0</v>
      </c>
    </row>
    <row r="66" spans="1:17" ht="12.75" hidden="1" customHeight="1" outlineLevel="1">
      <c r="A66" s="16" t="str">
        <f>"      "&amp;Labels!C57</f>
        <v xml:space="preserve">      Total</v>
      </c>
      <c r="B66" s="39">
        <f>SUM(B62:B65)</f>
        <v>0</v>
      </c>
      <c r="C66" s="39">
        <f>SUM(C62:C65)</f>
        <v>0</v>
      </c>
      <c r="D66" s="39">
        <f>SUM(D62:D65)</f>
        <v>0</v>
      </c>
      <c r="E66" s="40">
        <f>AVERAGE(B66:D66)</f>
        <v>0</v>
      </c>
      <c r="F66" s="39">
        <f>SUM(F62:F65)</f>
        <v>0</v>
      </c>
      <c r="G66" s="39">
        <f>SUM(G62:G65)</f>
        <v>0</v>
      </c>
      <c r="H66" s="39">
        <f>SUM(H62:H65)</f>
        <v>0</v>
      </c>
      <c r="I66" s="40">
        <f>AVERAGE(F66:H66)</f>
        <v>0</v>
      </c>
      <c r="J66" s="39">
        <f>SUM(J62:J65)</f>
        <v>0</v>
      </c>
      <c r="K66" s="39">
        <f>SUM(K62:K65)</f>
        <v>0</v>
      </c>
      <c r="L66" s="39">
        <f>SUM(L62:L65)</f>
        <v>0</v>
      </c>
      <c r="M66" s="40">
        <f>AVERAGE(J66:L66)</f>
        <v>0</v>
      </c>
      <c r="N66" s="39">
        <f>SUM(N62:N65)</f>
        <v>0</v>
      </c>
      <c r="O66" s="39">
        <f>SUM(O62:O65)</f>
        <v>0</v>
      </c>
      <c r="P66" s="39">
        <f>SUM(P62:P65)</f>
        <v>0</v>
      </c>
      <c r="Q66" s="40">
        <f>AVERAGE(N66:P66)</f>
        <v>0</v>
      </c>
    </row>
    <row r="67" spans="1:17" ht="12.75" hidden="1" customHeight="1" outlineLevel="1">
      <c r="A67" s="16" t="str">
        <f>"   "&amp;Labels!B65</f>
        <v xml:space="preserve">   Stage 2</v>
      </c>
      <c r="B67" s="39"/>
      <c r="C67" s="39"/>
      <c r="D67" s="39"/>
      <c r="E67" s="40"/>
      <c r="F67" s="39"/>
      <c r="G67" s="39"/>
      <c r="H67" s="39"/>
      <c r="I67" s="40"/>
      <c r="J67" s="39"/>
      <c r="K67" s="39"/>
      <c r="L67" s="39"/>
      <c r="M67" s="40"/>
      <c r="N67" s="39"/>
      <c r="O67" s="39"/>
      <c r="P67" s="39"/>
      <c r="Q67" s="40"/>
    </row>
    <row r="68" spans="1:17" ht="12.75" hidden="1" customHeight="1" outlineLevel="1">
      <c r="A68" s="41" t="str">
        <f>"      "&amp;Labels!B58</f>
        <v xml:space="preserve">      Material</v>
      </c>
      <c r="B68" s="42">
        <f>IF("Material"="Fixed_Exp",IF(Units!B34=0,0,'Cost Flow Detail'!B42/Units!B34),0)</f>
        <v>0</v>
      </c>
      <c r="C68" s="42">
        <f>IF("Material"="Fixed_Exp",IF(Units!C34=0,0,'Cost Flow Detail'!C42/Units!C34),B68)</f>
        <v>0</v>
      </c>
      <c r="D68" s="42">
        <f>IF("Material"="Fixed_Exp",IF(Units!D34=0,0,'Cost Flow Detail'!D42/Units!D34),C68)</f>
        <v>0</v>
      </c>
      <c r="E68" s="40">
        <f>AVERAGE(B68:D68)</f>
        <v>0</v>
      </c>
      <c r="F68" s="42">
        <f>IF("Material"="Fixed_Exp",IF(Units!F34=0,0,'Cost Flow Detail'!F42/Units!F34),D68)</f>
        <v>0</v>
      </c>
      <c r="G68" s="42">
        <f>IF("Material"="Fixed_Exp",IF(Units!G34=0,0,'Cost Flow Detail'!G42/Units!G34),F68)</f>
        <v>0</v>
      </c>
      <c r="H68" s="42">
        <f>IF("Material"="Fixed_Exp",IF(Units!H34=0,0,'Cost Flow Detail'!H42/Units!H34),G68)</f>
        <v>0</v>
      </c>
      <c r="I68" s="40">
        <f>AVERAGE(F68:H68)</f>
        <v>0</v>
      </c>
      <c r="J68" s="42">
        <f>IF("Material"="Fixed_Exp",IF(Units!J34=0,0,'Cost Flow Detail'!J42/Units!J34),H68)</f>
        <v>0</v>
      </c>
      <c r="K68" s="42">
        <f>IF("Material"="Fixed_Exp",IF(Units!K34=0,0,'Cost Flow Detail'!K42/Units!K34),J68)</f>
        <v>0</v>
      </c>
      <c r="L68" s="42">
        <f>IF("Material"="Fixed_Exp",IF(Units!L34=0,0,'Cost Flow Detail'!L42/Units!L34),K68)</f>
        <v>0</v>
      </c>
      <c r="M68" s="40">
        <f>AVERAGE(J68:L68)</f>
        <v>0</v>
      </c>
      <c r="N68" s="42">
        <f>IF("Material"="Fixed_Exp",IF(Units!N34=0,0,'Cost Flow Detail'!N42/Units!N34),L68)</f>
        <v>0</v>
      </c>
      <c r="O68" s="42">
        <f>IF("Material"="Fixed_Exp",IF(Units!O34=0,0,'Cost Flow Detail'!O42/Units!O34),N68)</f>
        <v>0</v>
      </c>
      <c r="P68" s="42">
        <f>IF("Material"="Fixed_Exp",IF(Units!P34=0,0,'Cost Flow Detail'!P42/Units!P34),O68)</f>
        <v>0</v>
      </c>
      <c r="Q68" s="40">
        <f>AVERAGE(N68:P68)</f>
        <v>0</v>
      </c>
    </row>
    <row r="69" spans="1:17" ht="12.75" hidden="1" customHeight="1" outlineLevel="1">
      <c r="A69" s="41" t="str">
        <f>"      "&amp;Labels!B59</f>
        <v xml:space="preserve">      Labor</v>
      </c>
      <c r="B69" s="42">
        <f>IF("Labor"="Fixed_Exp",IF(Units!B34=0,0,'Cost Flow Detail'!B42/Units!B34),0)</f>
        <v>0</v>
      </c>
      <c r="C69" s="42">
        <f>IF("Labor"="Fixed_Exp",IF(Units!C34=0,0,'Cost Flow Detail'!C42/Units!C34),B69)</f>
        <v>0</v>
      </c>
      <c r="D69" s="42">
        <f>IF("Labor"="Fixed_Exp",IF(Units!D34=0,0,'Cost Flow Detail'!D42/Units!D34),C69)</f>
        <v>0</v>
      </c>
      <c r="E69" s="40">
        <f>AVERAGE(B69:D69)</f>
        <v>0</v>
      </c>
      <c r="F69" s="42">
        <f>IF("Labor"="Fixed_Exp",IF(Units!F34=0,0,'Cost Flow Detail'!F42/Units!F34),D69)</f>
        <v>0</v>
      </c>
      <c r="G69" s="42">
        <f>IF("Labor"="Fixed_Exp",IF(Units!G34=0,0,'Cost Flow Detail'!G42/Units!G34),F69)</f>
        <v>0</v>
      </c>
      <c r="H69" s="42">
        <f>IF("Labor"="Fixed_Exp",IF(Units!H34=0,0,'Cost Flow Detail'!H42/Units!H34),G69)</f>
        <v>0</v>
      </c>
      <c r="I69" s="40">
        <f>AVERAGE(F69:H69)</f>
        <v>0</v>
      </c>
      <c r="J69" s="42">
        <f>IF("Labor"="Fixed_Exp",IF(Units!J34=0,0,'Cost Flow Detail'!J42/Units!J34),H69)</f>
        <v>0</v>
      </c>
      <c r="K69" s="42">
        <f>IF("Labor"="Fixed_Exp",IF(Units!K34=0,0,'Cost Flow Detail'!K42/Units!K34),J69)</f>
        <v>0</v>
      </c>
      <c r="L69" s="42">
        <f>IF("Labor"="Fixed_Exp",IF(Units!L34=0,0,'Cost Flow Detail'!L42/Units!L34),K69)</f>
        <v>0</v>
      </c>
      <c r="M69" s="40">
        <f>AVERAGE(J69:L69)</f>
        <v>0</v>
      </c>
      <c r="N69" s="42">
        <f>IF("Labor"="Fixed_Exp",IF(Units!N34=0,0,'Cost Flow Detail'!N42/Units!N34),L69)</f>
        <v>0</v>
      </c>
      <c r="O69" s="42">
        <f>IF("Labor"="Fixed_Exp",IF(Units!O34=0,0,'Cost Flow Detail'!O42/Units!O34),N69)</f>
        <v>0</v>
      </c>
      <c r="P69" s="42">
        <f>IF("Labor"="Fixed_Exp",IF(Units!P34=0,0,'Cost Flow Detail'!P42/Units!P34),O69)</f>
        <v>0</v>
      </c>
      <c r="Q69" s="40">
        <f>AVERAGE(N69:P69)</f>
        <v>0</v>
      </c>
    </row>
    <row r="70" spans="1:17" ht="12.75" hidden="1" customHeight="1" outlineLevel="1">
      <c r="A70" s="41" t="str">
        <f>"      "&amp;Labels!B60</f>
        <v xml:space="preserve">      Fixed Exp</v>
      </c>
      <c r="B70" s="42">
        <f>IF("Fixed_Exp"="Fixed_Exp",IF(Units!B34=0,0,'Cost Flow Detail'!B42/Units!B34),0)</f>
        <v>0</v>
      </c>
      <c r="C70" s="42">
        <f>IF("Fixed_Exp"="Fixed_Exp",IF(Units!C34=0,0,'Cost Flow Detail'!C42/Units!C34),B70)</f>
        <v>0</v>
      </c>
      <c r="D70" s="42">
        <f>IF("Fixed_Exp"="Fixed_Exp",IF(Units!D34=0,0,'Cost Flow Detail'!D42/Units!D34),C70)</f>
        <v>0</v>
      </c>
      <c r="E70" s="40">
        <f>AVERAGE(B70:D70)</f>
        <v>0</v>
      </c>
      <c r="F70" s="42">
        <f>IF("Fixed_Exp"="Fixed_Exp",IF(Units!F34=0,0,'Cost Flow Detail'!F42/Units!F34),D70)</f>
        <v>0</v>
      </c>
      <c r="G70" s="42">
        <f>IF("Fixed_Exp"="Fixed_Exp",IF(Units!G34=0,0,'Cost Flow Detail'!G42/Units!G34),F70)</f>
        <v>0</v>
      </c>
      <c r="H70" s="42">
        <f>IF("Fixed_Exp"="Fixed_Exp",IF(Units!H34=0,0,'Cost Flow Detail'!H42/Units!H34),G70)</f>
        <v>0</v>
      </c>
      <c r="I70" s="40">
        <f>AVERAGE(F70:H70)</f>
        <v>0</v>
      </c>
      <c r="J70" s="42">
        <f>IF("Fixed_Exp"="Fixed_Exp",IF(Units!J34=0,0,'Cost Flow Detail'!J42/Units!J34),H70)</f>
        <v>0</v>
      </c>
      <c r="K70" s="42">
        <f>IF("Fixed_Exp"="Fixed_Exp",IF(Units!K34=0,0,'Cost Flow Detail'!K42/Units!K34),J70)</f>
        <v>0</v>
      </c>
      <c r="L70" s="42">
        <f>IF("Fixed_Exp"="Fixed_Exp",IF(Units!L34=0,0,'Cost Flow Detail'!L42/Units!L34),K70)</f>
        <v>0</v>
      </c>
      <c r="M70" s="40">
        <f>AVERAGE(J70:L70)</f>
        <v>0</v>
      </c>
      <c r="N70" s="42">
        <f>IF("Fixed_Exp"="Fixed_Exp",IF(Units!N34=0,0,'Cost Flow Detail'!N42/Units!N34),L70)</f>
        <v>0</v>
      </c>
      <c r="O70" s="42">
        <f>IF("Fixed_Exp"="Fixed_Exp",IF(Units!O34=0,0,'Cost Flow Detail'!O42/Units!O34),N70)</f>
        <v>0</v>
      </c>
      <c r="P70" s="42">
        <f>IF("Fixed_Exp"="Fixed_Exp",IF(Units!P34=0,0,'Cost Flow Detail'!P42/Units!P34),O70)</f>
        <v>0</v>
      </c>
      <c r="Q70" s="40">
        <f>AVERAGE(N70:P70)</f>
        <v>0</v>
      </c>
    </row>
    <row r="71" spans="1:17" ht="12.75" hidden="1" customHeight="1" outlineLevel="1">
      <c r="A71" s="41" t="str">
        <f>"      "&amp;Labels!B61</f>
        <v xml:space="preserve">      OH</v>
      </c>
      <c r="B71" s="42">
        <f>B102*B69</f>
        <v>0</v>
      </c>
      <c r="C71" s="42">
        <f>IF("OH"="Fixed_Exp",IF(Units!C34=0,0,'Cost Flow Detail'!C42/Units!C34),B71)</f>
        <v>0</v>
      </c>
      <c r="D71" s="42">
        <f>IF("OH"="Fixed_Exp",IF(Units!D34=0,0,'Cost Flow Detail'!D42/Units!D34),C71)</f>
        <v>0</v>
      </c>
      <c r="E71" s="40">
        <f>AVERAGE(B71:D71)</f>
        <v>0</v>
      </c>
      <c r="F71" s="42">
        <f>IF("OH"="Fixed_Exp",IF(Units!F34=0,0,'Cost Flow Detail'!F42/Units!F34),D71)</f>
        <v>0</v>
      </c>
      <c r="G71" s="42">
        <f>IF("OH"="Fixed_Exp",IF(Units!G34=0,0,'Cost Flow Detail'!G42/Units!G34),F71)</f>
        <v>0</v>
      </c>
      <c r="H71" s="42">
        <f>IF("OH"="Fixed_Exp",IF(Units!H34=0,0,'Cost Flow Detail'!H42/Units!H34),G71)</f>
        <v>0</v>
      </c>
      <c r="I71" s="40">
        <f>AVERAGE(F71:H71)</f>
        <v>0</v>
      </c>
      <c r="J71" s="42">
        <f>IF("OH"="Fixed_Exp",IF(Units!J34=0,0,'Cost Flow Detail'!J42/Units!J34),H71)</f>
        <v>0</v>
      </c>
      <c r="K71" s="42">
        <f>IF("OH"="Fixed_Exp",IF(Units!K34=0,0,'Cost Flow Detail'!K42/Units!K34),J71)</f>
        <v>0</v>
      </c>
      <c r="L71" s="42">
        <f>IF("OH"="Fixed_Exp",IF(Units!L34=0,0,'Cost Flow Detail'!L42/Units!L34),K71)</f>
        <v>0</v>
      </c>
      <c r="M71" s="40">
        <f>AVERAGE(J71:L71)</f>
        <v>0</v>
      </c>
      <c r="N71" s="42">
        <f>IF("OH"="Fixed_Exp",IF(Units!N34=0,0,'Cost Flow Detail'!N42/Units!N34),L71)</f>
        <v>0</v>
      </c>
      <c r="O71" s="42">
        <f>IF("OH"="Fixed_Exp",IF(Units!O34=0,0,'Cost Flow Detail'!O42/Units!O34),N71)</f>
        <v>0</v>
      </c>
      <c r="P71" s="42">
        <f>IF("OH"="Fixed_Exp",IF(Units!P34=0,0,'Cost Flow Detail'!P42/Units!P34),O71)</f>
        <v>0</v>
      </c>
      <c r="Q71" s="40">
        <f>AVERAGE(N71:P71)</f>
        <v>0</v>
      </c>
    </row>
    <row r="72" spans="1:17" ht="12.75" hidden="1" customHeight="1" outlineLevel="1">
      <c r="A72" s="16" t="str">
        <f>"      "&amp;Labels!C57</f>
        <v xml:space="preserve">      Total</v>
      </c>
      <c r="B72" s="39">
        <f>SUM(B68:B71)</f>
        <v>0</v>
      </c>
      <c r="C72" s="39">
        <f>SUM(C68:C71)</f>
        <v>0</v>
      </c>
      <c r="D72" s="39">
        <f>SUM(D68:D71)</f>
        <v>0</v>
      </c>
      <c r="E72" s="40">
        <f>AVERAGE(B72:D72)</f>
        <v>0</v>
      </c>
      <c r="F72" s="39">
        <f>SUM(F68:F71)</f>
        <v>0</v>
      </c>
      <c r="G72" s="39">
        <f>SUM(G68:G71)</f>
        <v>0</v>
      </c>
      <c r="H72" s="39">
        <f>SUM(H68:H71)</f>
        <v>0</v>
      </c>
      <c r="I72" s="40">
        <f>AVERAGE(F72:H72)</f>
        <v>0</v>
      </c>
      <c r="J72" s="39">
        <f>SUM(J68:J71)</f>
        <v>0</v>
      </c>
      <c r="K72" s="39">
        <f>SUM(K68:K71)</f>
        <v>0</v>
      </c>
      <c r="L72" s="39">
        <f>SUM(L68:L71)</f>
        <v>0</v>
      </c>
      <c r="M72" s="40">
        <f>AVERAGE(J72:L72)</f>
        <v>0</v>
      </c>
      <c r="N72" s="39">
        <f>SUM(N68:N71)</f>
        <v>0</v>
      </c>
      <c r="O72" s="39">
        <f>SUM(O68:O71)</f>
        <v>0</v>
      </c>
      <c r="P72" s="39">
        <f>SUM(P68:P71)</f>
        <v>0</v>
      </c>
      <c r="Q72" s="40">
        <f>AVERAGE(N72:P72)</f>
        <v>0</v>
      </c>
    </row>
    <row r="73" spans="1:17" ht="12.75" hidden="1" customHeight="1" outlineLevel="1">
      <c r="A73" s="16" t="str">
        <f>"   "&amp;Labels!B66</f>
        <v xml:space="preserve">   Stage 3</v>
      </c>
      <c r="B73" s="39"/>
      <c r="C73" s="39"/>
      <c r="D73" s="39"/>
      <c r="E73" s="40"/>
      <c r="F73" s="39"/>
      <c r="G73" s="39"/>
      <c r="H73" s="39"/>
      <c r="I73" s="40"/>
      <c r="J73" s="39"/>
      <c r="K73" s="39"/>
      <c r="L73" s="39"/>
      <c r="M73" s="40"/>
      <c r="N73" s="39"/>
      <c r="O73" s="39"/>
      <c r="P73" s="39"/>
      <c r="Q73" s="40"/>
    </row>
    <row r="74" spans="1:17" ht="12.75" hidden="1" customHeight="1" outlineLevel="1">
      <c r="A74" s="41" t="str">
        <f>"      "&amp;Labels!B58</f>
        <v xml:space="preserve">      Material</v>
      </c>
      <c r="B74" s="42">
        <f>IF("Material"="Fixed_Exp",IF(Units!B35=0,0,'Cost Flow Detail'!B43/Units!B35),0)</f>
        <v>0</v>
      </c>
      <c r="C74" s="42">
        <f>IF("Material"="Fixed_Exp",IF(Units!C35=0,0,'Cost Flow Detail'!C43/Units!C35),B74)</f>
        <v>0</v>
      </c>
      <c r="D74" s="42">
        <f>IF("Material"="Fixed_Exp",IF(Units!D35=0,0,'Cost Flow Detail'!D43/Units!D35),C74)</f>
        <v>0</v>
      </c>
      <c r="E74" s="40">
        <f t="shared" ref="E74:E83" si="16">AVERAGE(B74:D74)</f>
        <v>0</v>
      </c>
      <c r="F74" s="42">
        <f>IF("Material"="Fixed_Exp",IF(Units!F35=0,0,'Cost Flow Detail'!F43/Units!F35),D74)</f>
        <v>0</v>
      </c>
      <c r="G74" s="42">
        <f>IF("Material"="Fixed_Exp",IF(Units!G35=0,0,'Cost Flow Detail'!G43/Units!G35),F74)</f>
        <v>0</v>
      </c>
      <c r="H74" s="42">
        <f>IF("Material"="Fixed_Exp",IF(Units!H35=0,0,'Cost Flow Detail'!H43/Units!H35),G74)</f>
        <v>0</v>
      </c>
      <c r="I74" s="40">
        <f t="shared" ref="I74:I83" si="17">AVERAGE(F74:H74)</f>
        <v>0</v>
      </c>
      <c r="J74" s="42">
        <f>IF("Material"="Fixed_Exp",IF(Units!J35=0,0,'Cost Flow Detail'!J43/Units!J35),H74)</f>
        <v>0</v>
      </c>
      <c r="K74" s="42">
        <f>IF("Material"="Fixed_Exp",IF(Units!K35=0,0,'Cost Flow Detail'!K43/Units!K35),J74)</f>
        <v>0</v>
      </c>
      <c r="L74" s="42">
        <f>IF("Material"="Fixed_Exp",IF(Units!L35=0,0,'Cost Flow Detail'!L43/Units!L35),K74)</f>
        <v>0</v>
      </c>
      <c r="M74" s="40">
        <f t="shared" ref="M74:M83" si="18">AVERAGE(J74:L74)</f>
        <v>0</v>
      </c>
      <c r="N74" s="42">
        <f>IF("Material"="Fixed_Exp",IF(Units!N35=0,0,'Cost Flow Detail'!N43/Units!N35),L74)</f>
        <v>0</v>
      </c>
      <c r="O74" s="42">
        <f>IF("Material"="Fixed_Exp",IF(Units!O35=0,0,'Cost Flow Detail'!O43/Units!O35),N74)</f>
        <v>0</v>
      </c>
      <c r="P74" s="42">
        <f>IF("Material"="Fixed_Exp",IF(Units!P35=0,0,'Cost Flow Detail'!P43/Units!P35),O74)</f>
        <v>0</v>
      </c>
      <c r="Q74" s="40">
        <f t="shared" ref="Q74:Q83" si="19">AVERAGE(N74:P74)</f>
        <v>0</v>
      </c>
    </row>
    <row r="75" spans="1:17" ht="12.75" hidden="1" customHeight="1" outlineLevel="1">
      <c r="A75" s="41" t="str">
        <f>"      "&amp;Labels!B59</f>
        <v xml:space="preserve">      Labor</v>
      </c>
      <c r="B75" s="42">
        <f>IF("Labor"="Fixed_Exp",IF(Units!B35=0,0,'Cost Flow Detail'!B43/Units!B35),0)</f>
        <v>0</v>
      </c>
      <c r="C75" s="42">
        <f>IF("Labor"="Fixed_Exp",IF(Units!C35=0,0,'Cost Flow Detail'!C43/Units!C35),B75)</f>
        <v>0</v>
      </c>
      <c r="D75" s="42">
        <f>IF("Labor"="Fixed_Exp",IF(Units!D35=0,0,'Cost Flow Detail'!D43/Units!D35),C75)</f>
        <v>0</v>
      </c>
      <c r="E75" s="40">
        <f t="shared" si="16"/>
        <v>0</v>
      </c>
      <c r="F75" s="42">
        <f>IF("Labor"="Fixed_Exp",IF(Units!F35=0,0,'Cost Flow Detail'!F43/Units!F35),D75)</f>
        <v>0</v>
      </c>
      <c r="G75" s="42">
        <f>IF("Labor"="Fixed_Exp",IF(Units!G35=0,0,'Cost Flow Detail'!G43/Units!G35),F75)</f>
        <v>0</v>
      </c>
      <c r="H75" s="42">
        <f>IF("Labor"="Fixed_Exp",IF(Units!H35=0,0,'Cost Flow Detail'!H43/Units!H35),G75)</f>
        <v>0</v>
      </c>
      <c r="I75" s="40">
        <f t="shared" si="17"/>
        <v>0</v>
      </c>
      <c r="J75" s="42">
        <f>IF("Labor"="Fixed_Exp",IF(Units!J35=0,0,'Cost Flow Detail'!J43/Units!J35),H75)</f>
        <v>0</v>
      </c>
      <c r="K75" s="42">
        <f>IF("Labor"="Fixed_Exp",IF(Units!K35=0,0,'Cost Flow Detail'!K43/Units!K35),J75)</f>
        <v>0</v>
      </c>
      <c r="L75" s="42">
        <f>IF("Labor"="Fixed_Exp",IF(Units!L35=0,0,'Cost Flow Detail'!L43/Units!L35),K75)</f>
        <v>0</v>
      </c>
      <c r="M75" s="40">
        <f t="shared" si="18"/>
        <v>0</v>
      </c>
      <c r="N75" s="42">
        <f>IF("Labor"="Fixed_Exp",IF(Units!N35=0,0,'Cost Flow Detail'!N43/Units!N35),L75)</f>
        <v>0</v>
      </c>
      <c r="O75" s="42">
        <f>IF("Labor"="Fixed_Exp",IF(Units!O35=0,0,'Cost Flow Detail'!O43/Units!O35),N75)</f>
        <v>0</v>
      </c>
      <c r="P75" s="42">
        <f>IF("Labor"="Fixed_Exp",IF(Units!P35=0,0,'Cost Flow Detail'!P43/Units!P35),O75)</f>
        <v>0</v>
      </c>
      <c r="Q75" s="40">
        <f t="shared" si="19"/>
        <v>0</v>
      </c>
    </row>
    <row r="76" spans="1:17" ht="12.75" hidden="1" customHeight="1" outlineLevel="1">
      <c r="A76" s="41" t="str">
        <f>"      "&amp;Labels!B60</f>
        <v xml:space="preserve">      Fixed Exp</v>
      </c>
      <c r="B76" s="42">
        <f>IF("Fixed_Exp"="Fixed_Exp",IF(Units!B35=0,0,'Cost Flow Detail'!B43/Units!B35),0)</f>
        <v>0</v>
      </c>
      <c r="C76" s="42">
        <f>IF("Fixed_Exp"="Fixed_Exp",IF(Units!C35=0,0,'Cost Flow Detail'!C43/Units!C35),B76)</f>
        <v>0</v>
      </c>
      <c r="D76" s="42">
        <f>IF("Fixed_Exp"="Fixed_Exp",IF(Units!D35=0,0,'Cost Flow Detail'!D43/Units!D35),C76)</f>
        <v>0</v>
      </c>
      <c r="E76" s="40">
        <f t="shared" si="16"/>
        <v>0</v>
      </c>
      <c r="F76" s="42">
        <f>IF("Fixed_Exp"="Fixed_Exp",IF(Units!F35=0,0,'Cost Flow Detail'!F43/Units!F35),D76)</f>
        <v>0</v>
      </c>
      <c r="G76" s="42">
        <f>IF("Fixed_Exp"="Fixed_Exp",IF(Units!G35=0,0,'Cost Flow Detail'!G43/Units!G35),F76)</f>
        <v>0</v>
      </c>
      <c r="H76" s="42">
        <f>IF("Fixed_Exp"="Fixed_Exp",IF(Units!H35=0,0,'Cost Flow Detail'!H43/Units!H35),G76)</f>
        <v>0</v>
      </c>
      <c r="I76" s="40">
        <f t="shared" si="17"/>
        <v>0</v>
      </c>
      <c r="J76" s="42">
        <f>IF("Fixed_Exp"="Fixed_Exp",IF(Units!J35=0,0,'Cost Flow Detail'!J43/Units!J35),H76)</f>
        <v>0</v>
      </c>
      <c r="K76" s="42">
        <f>IF("Fixed_Exp"="Fixed_Exp",IF(Units!K35=0,0,'Cost Flow Detail'!K43/Units!K35),J76)</f>
        <v>0</v>
      </c>
      <c r="L76" s="42">
        <f>IF("Fixed_Exp"="Fixed_Exp",IF(Units!L35=0,0,'Cost Flow Detail'!L43/Units!L35),K76)</f>
        <v>0</v>
      </c>
      <c r="M76" s="40">
        <f t="shared" si="18"/>
        <v>0</v>
      </c>
      <c r="N76" s="42">
        <f>IF("Fixed_Exp"="Fixed_Exp",IF(Units!N35=0,0,'Cost Flow Detail'!N43/Units!N35),L76)</f>
        <v>0</v>
      </c>
      <c r="O76" s="42">
        <f>IF("Fixed_Exp"="Fixed_Exp",IF(Units!O35=0,0,'Cost Flow Detail'!O43/Units!O35),N76)</f>
        <v>0</v>
      </c>
      <c r="P76" s="42">
        <f>IF("Fixed_Exp"="Fixed_Exp",IF(Units!P35=0,0,'Cost Flow Detail'!P43/Units!P35),O76)</f>
        <v>0</v>
      </c>
      <c r="Q76" s="40">
        <f t="shared" si="19"/>
        <v>0</v>
      </c>
    </row>
    <row r="77" spans="1:17" ht="12.75" hidden="1" customHeight="1" outlineLevel="1">
      <c r="A77" s="41" t="str">
        <f>"      "&amp;Labels!B61</f>
        <v xml:space="preserve">      OH</v>
      </c>
      <c r="B77" s="42">
        <f>B102*B75</f>
        <v>0</v>
      </c>
      <c r="C77" s="42">
        <f>IF("OH"="Fixed_Exp",IF(Units!C35=0,0,'Cost Flow Detail'!C43/Units!C35),B77)</f>
        <v>0</v>
      </c>
      <c r="D77" s="42">
        <f>IF("OH"="Fixed_Exp",IF(Units!D35=0,0,'Cost Flow Detail'!D43/Units!D35),C77)</f>
        <v>0</v>
      </c>
      <c r="E77" s="40">
        <f t="shared" si="16"/>
        <v>0</v>
      </c>
      <c r="F77" s="42">
        <f>IF("OH"="Fixed_Exp",IF(Units!F35=0,0,'Cost Flow Detail'!F43/Units!F35),D77)</f>
        <v>0</v>
      </c>
      <c r="G77" s="42">
        <f>IF("OH"="Fixed_Exp",IF(Units!G35=0,0,'Cost Flow Detail'!G43/Units!G35),F77)</f>
        <v>0</v>
      </c>
      <c r="H77" s="42">
        <f>IF("OH"="Fixed_Exp",IF(Units!H35=0,0,'Cost Flow Detail'!H43/Units!H35),G77)</f>
        <v>0</v>
      </c>
      <c r="I77" s="40">
        <f t="shared" si="17"/>
        <v>0</v>
      </c>
      <c r="J77" s="42">
        <f>IF("OH"="Fixed_Exp",IF(Units!J35=0,0,'Cost Flow Detail'!J43/Units!J35),H77)</f>
        <v>0</v>
      </c>
      <c r="K77" s="42">
        <f>IF("OH"="Fixed_Exp",IF(Units!K35=0,0,'Cost Flow Detail'!K43/Units!K35),J77)</f>
        <v>0</v>
      </c>
      <c r="L77" s="42">
        <f>IF("OH"="Fixed_Exp",IF(Units!L35=0,0,'Cost Flow Detail'!L43/Units!L35),K77)</f>
        <v>0</v>
      </c>
      <c r="M77" s="40">
        <f t="shared" si="18"/>
        <v>0</v>
      </c>
      <c r="N77" s="42">
        <f>IF("OH"="Fixed_Exp",IF(Units!N35=0,0,'Cost Flow Detail'!N43/Units!N35),L77)</f>
        <v>0</v>
      </c>
      <c r="O77" s="42">
        <f>IF("OH"="Fixed_Exp",IF(Units!O35=0,0,'Cost Flow Detail'!O43/Units!O35),N77)</f>
        <v>0</v>
      </c>
      <c r="P77" s="42">
        <f>IF("OH"="Fixed_Exp",IF(Units!P35=0,0,'Cost Flow Detail'!P43/Units!P35),O77)</f>
        <v>0</v>
      </c>
      <c r="Q77" s="40">
        <f t="shared" si="19"/>
        <v>0</v>
      </c>
    </row>
    <row r="78" spans="1:17" ht="12.75" hidden="1" customHeight="1" outlineLevel="1">
      <c r="A78" s="16" t="str">
        <f>"      "&amp;Labels!C57</f>
        <v xml:space="preserve">      Total</v>
      </c>
      <c r="B78" s="39">
        <f>SUM(B74:B77)</f>
        <v>0</v>
      </c>
      <c r="C78" s="39">
        <f>SUM(C74:C77)</f>
        <v>0</v>
      </c>
      <c r="D78" s="39">
        <f>SUM(D74:D77)</f>
        <v>0</v>
      </c>
      <c r="E78" s="40">
        <f t="shared" si="16"/>
        <v>0</v>
      </c>
      <c r="F78" s="39">
        <f>SUM(F74:F77)</f>
        <v>0</v>
      </c>
      <c r="G78" s="39">
        <f>SUM(G74:G77)</f>
        <v>0</v>
      </c>
      <c r="H78" s="39">
        <f>SUM(H74:H77)</f>
        <v>0</v>
      </c>
      <c r="I78" s="40">
        <f t="shared" si="17"/>
        <v>0</v>
      </c>
      <c r="J78" s="39">
        <f>SUM(J74:J77)</f>
        <v>0</v>
      </c>
      <c r="K78" s="39">
        <f>SUM(K74:K77)</f>
        <v>0</v>
      </c>
      <c r="L78" s="39">
        <f>SUM(L74:L77)</f>
        <v>0</v>
      </c>
      <c r="M78" s="40">
        <f t="shared" si="18"/>
        <v>0</v>
      </c>
      <c r="N78" s="39">
        <f>SUM(N74:N77)</f>
        <v>0</v>
      </c>
      <c r="O78" s="39">
        <f>SUM(O74:O77)</f>
        <v>0</v>
      </c>
      <c r="P78" s="39">
        <f>SUM(P74:P77)</f>
        <v>0</v>
      </c>
      <c r="Q78" s="40">
        <f t="shared" si="19"/>
        <v>0</v>
      </c>
    </row>
    <row r="79" spans="1:17" ht="12.75" hidden="1" customHeight="1" outlineLevel="1">
      <c r="A79" s="7" t="str">
        <f>"   "&amp;Labels!C63</f>
        <v xml:space="preserve">   Total</v>
      </c>
      <c r="B79" s="43" t="str">
        <f t="shared" ref="B79:D83" si="20">" "</f>
        <v xml:space="preserve"> </v>
      </c>
      <c r="C79" s="43" t="str">
        <f t="shared" si="20"/>
        <v xml:space="preserve"> </v>
      </c>
      <c r="D79" s="43" t="str">
        <f t="shared" si="20"/>
        <v xml:space="preserve"> </v>
      </c>
      <c r="E79" s="40" t="e">
        <f t="shared" si="16"/>
        <v>#DIV/0!</v>
      </c>
      <c r="F79" s="43" t="str">
        <f t="shared" ref="F79:H83" si="21">" "</f>
        <v xml:space="preserve"> </v>
      </c>
      <c r="G79" s="43" t="str">
        <f t="shared" si="21"/>
        <v xml:space="preserve"> </v>
      </c>
      <c r="H79" s="43" t="str">
        <f t="shared" si="21"/>
        <v xml:space="preserve"> </v>
      </c>
      <c r="I79" s="40" t="e">
        <f t="shared" si="17"/>
        <v>#DIV/0!</v>
      </c>
      <c r="J79" s="43" t="str">
        <f t="shared" ref="J79:L83" si="22">" "</f>
        <v xml:space="preserve"> </v>
      </c>
      <c r="K79" s="43" t="str">
        <f t="shared" si="22"/>
        <v xml:space="preserve"> </v>
      </c>
      <c r="L79" s="43" t="str">
        <f t="shared" si="22"/>
        <v xml:space="preserve"> </v>
      </c>
      <c r="M79" s="40" t="e">
        <f t="shared" si="18"/>
        <v>#DIV/0!</v>
      </c>
      <c r="N79" s="43" t="str">
        <f t="shared" ref="N79:P83" si="23">" "</f>
        <v xml:space="preserve"> </v>
      </c>
      <c r="O79" s="43" t="str">
        <f t="shared" si="23"/>
        <v xml:space="preserve"> </v>
      </c>
      <c r="P79" s="43" t="str">
        <f t="shared" si="23"/>
        <v xml:space="preserve"> </v>
      </c>
      <c r="Q79" s="40" t="e">
        <f t="shared" si="19"/>
        <v>#DIV/0!</v>
      </c>
    </row>
    <row r="80" spans="1:17" ht="12.75" hidden="1" customHeight="1" outlineLevel="1">
      <c r="A80" s="41" t="str">
        <f>"      "&amp;Labels!B58</f>
        <v xml:space="preserve">      Material</v>
      </c>
      <c r="B80" s="44" t="str">
        <f t="shared" si="20"/>
        <v xml:space="preserve"> </v>
      </c>
      <c r="C80" s="44" t="str">
        <f t="shared" si="20"/>
        <v xml:space="preserve"> </v>
      </c>
      <c r="D80" s="44" t="str">
        <f t="shared" si="20"/>
        <v xml:space="preserve"> </v>
      </c>
      <c r="E80" s="40" t="e">
        <f t="shared" si="16"/>
        <v>#DIV/0!</v>
      </c>
      <c r="F80" s="44" t="str">
        <f t="shared" si="21"/>
        <v xml:space="preserve"> </v>
      </c>
      <c r="G80" s="44" t="str">
        <f t="shared" si="21"/>
        <v xml:space="preserve"> </v>
      </c>
      <c r="H80" s="44" t="str">
        <f t="shared" si="21"/>
        <v xml:space="preserve"> </v>
      </c>
      <c r="I80" s="40" t="e">
        <f t="shared" si="17"/>
        <v>#DIV/0!</v>
      </c>
      <c r="J80" s="44" t="str">
        <f t="shared" si="22"/>
        <v xml:space="preserve"> </v>
      </c>
      <c r="K80" s="44" t="str">
        <f t="shared" si="22"/>
        <v xml:space="preserve"> </v>
      </c>
      <c r="L80" s="44" t="str">
        <f t="shared" si="22"/>
        <v xml:space="preserve"> </v>
      </c>
      <c r="M80" s="40" t="e">
        <f t="shared" si="18"/>
        <v>#DIV/0!</v>
      </c>
      <c r="N80" s="44" t="str">
        <f t="shared" si="23"/>
        <v xml:space="preserve"> </v>
      </c>
      <c r="O80" s="44" t="str">
        <f t="shared" si="23"/>
        <v xml:space="preserve"> </v>
      </c>
      <c r="P80" s="44" t="str">
        <f t="shared" si="23"/>
        <v xml:space="preserve"> </v>
      </c>
      <c r="Q80" s="40" t="e">
        <f t="shared" si="19"/>
        <v>#DIV/0!</v>
      </c>
    </row>
    <row r="81" spans="1:17" ht="12.75" hidden="1" customHeight="1" outlineLevel="1">
      <c r="A81" s="41" t="str">
        <f>"      "&amp;Labels!B59</f>
        <v xml:space="preserve">      Labor</v>
      </c>
      <c r="B81" s="44" t="str">
        <f t="shared" si="20"/>
        <v xml:space="preserve"> </v>
      </c>
      <c r="C81" s="44" t="str">
        <f t="shared" si="20"/>
        <v xml:space="preserve"> </v>
      </c>
      <c r="D81" s="44" t="str">
        <f t="shared" si="20"/>
        <v xml:space="preserve"> </v>
      </c>
      <c r="E81" s="40" t="e">
        <f t="shared" si="16"/>
        <v>#DIV/0!</v>
      </c>
      <c r="F81" s="44" t="str">
        <f t="shared" si="21"/>
        <v xml:space="preserve"> </v>
      </c>
      <c r="G81" s="44" t="str">
        <f t="shared" si="21"/>
        <v xml:space="preserve"> </v>
      </c>
      <c r="H81" s="44" t="str">
        <f t="shared" si="21"/>
        <v xml:space="preserve"> </v>
      </c>
      <c r="I81" s="40" t="e">
        <f t="shared" si="17"/>
        <v>#DIV/0!</v>
      </c>
      <c r="J81" s="44" t="str">
        <f t="shared" si="22"/>
        <v xml:space="preserve"> </v>
      </c>
      <c r="K81" s="44" t="str">
        <f t="shared" si="22"/>
        <v xml:space="preserve"> </v>
      </c>
      <c r="L81" s="44" t="str">
        <f t="shared" si="22"/>
        <v xml:space="preserve"> </v>
      </c>
      <c r="M81" s="40" t="e">
        <f t="shared" si="18"/>
        <v>#DIV/0!</v>
      </c>
      <c r="N81" s="44" t="str">
        <f t="shared" si="23"/>
        <v xml:space="preserve"> </v>
      </c>
      <c r="O81" s="44" t="str">
        <f t="shared" si="23"/>
        <v xml:space="preserve"> </v>
      </c>
      <c r="P81" s="44" t="str">
        <f t="shared" si="23"/>
        <v xml:space="preserve"> </v>
      </c>
      <c r="Q81" s="40" t="e">
        <f t="shared" si="19"/>
        <v>#DIV/0!</v>
      </c>
    </row>
    <row r="82" spans="1:17" ht="12.75" hidden="1" customHeight="1" outlineLevel="1">
      <c r="A82" s="41" t="str">
        <f>"      "&amp;Labels!B60</f>
        <v xml:space="preserve">      Fixed Exp</v>
      </c>
      <c r="B82" s="44" t="str">
        <f t="shared" si="20"/>
        <v xml:space="preserve"> </v>
      </c>
      <c r="C82" s="44" t="str">
        <f t="shared" si="20"/>
        <v xml:space="preserve"> </v>
      </c>
      <c r="D82" s="44" t="str">
        <f t="shared" si="20"/>
        <v xml:space="preserve"> </v>
      </c>
      <c r="E82" s="40" t="e">
        <f t="shared" si="16"/>
        <v>#DIV/0!</v>
      </c>
      <c r="F82" s="44" t="str">
        <f t="shared" si="21"/>
        <v xml:space="preserve"> </v>
      </c>
      <c r="G82" s="44" t="str">
        <f t="shared" si="21"/>
        <v xml:space="preserve"> </v>
      </c>
      <c r="H82" s="44" t="str">
        <f t="shared" si="21"/>
        <v xml:space="preserve"> </v>
      </c>
      <c r="I82" s="40" t="e">
        <f t="shared" si="17"/>
        <v>#DIV/0!</v>
      </c>
      <c r="J82" s="44" t="str">
        <f t="shared" si="22"/>
        <v xml:space="preserve"> </v>
      </c>
      <c r="K82" s="44" t="str">
        <f t="shared" si="22"/>
        <v xml:space="preserve"> </v>
      </c>
      <c r="L82" s="44" t="str">
        <f t="shared" si="22"/>
        <v xml:space="preserve"> </v>
      </c>
      <c r="M82" s="40" t="e">
        <f t="shared" si="18"/>
        <v>#DIV/0!</v>
      </c>
      <c r="N82" s="44" t="str">
        <f t="shared" si="23"/>
        <v xml:space="preserve"> </v>
      </c>
      <c r="O82" s="44" t="str">
        <f t="shared" si="23"/>
        <v xml:space="preserve"> </v>
      </c>
      <c r="P82" s="44" t="str">
        <f t="shared" si="23"/>
        <v xml:space="preserve"> </v>
      </c>
      <c r="Q82" s="40" t="e">
        <f t="shared" si="19"/>
        <v>#DIV/0!</v>
      </c>
    </row>
    <row r="83" spans="1:17" ht="12.75" hidden="1" customHeight="1" outlineLevel="1">
      <c r="A83" s="41" t="str">
        <f>"      "&amp;Labels!B61</f>
        <v xml:space="preserve">      OH</v>
      </c>
      <c r="B83" s="44" t="str">
        <f t="shared" si="20"/>
        <v xml:space="preserve"> </v>
      </c>
      <c r="C83" s="44" t="str">
        <f t="shared" si="20"/>
        <v xml:space="preserve"> </v>
      </c>
      <c r="D83" s="44" t="str">
        <f t="shared" si="20"/>
        <v xml:space="preserve"> </v>
      </c>
      <c r="E83" s="40" t="e">
        <f t="shared" si="16"/>
        <v>#DIV/0!</v>
      </c>
      <c r="F83" s="44" t="str">
        <f t="shared" si="21"/>
        <v xml:space="preserve"> </v>
      </c>
      <c r="G83" s="44" t="str">
        <f t="shared" si="21"/>
        <v xml:space="preserve"> </v>
      </c>
      <c r="H83" s="44" t="str">
        <f t="shared" si="21"/>
        <v xml:space="preserve"> </v>
      </c>
      <c r="I83" s="40" t="e">
        <f t="shared" si="17"/>
        <v>#DIV/0!</v>
      </c>
      <c r="J83" s="44" t="str">
        <f t="shared" si="22"/>
        <v xml:space="preserve"> </v>
      </c>
      <c r="K83" s="44" t="str">
        <f t="shared" si="22"/>
        <v xml:space="preserve"> </v>
      </c>
      <c r="L83" s="44" t="str">
        <f t="shared" si="22"/>
        <v xml:space="preserve"> </v>
      </c>
      <c r="M83" s="40" t="e">
        <f t="shared" si="18"/>
        <v>#DIV/0!</v>
      </c>
      <c r="N83" s="44" t="str">
        <f t="shared" si="23"/>
        <v xml:space="preserve"> </v>
      </c>
      <c r="O83" s="44" t="str">
        <f t="shared" si="23"/>
        <v xml:space="preserve"> </v>
      </c>
      <c r="P83" s="44" t="str">
        <f t="shared" si="23"/>
        <v xml:space="preserve"> </v>
      </c>
      <c r="Q83" s="40" t="e">
        <f t="shared" si="19"/>
        <v>#DIV/0!</v>
      </c>
    </row>
    <row r="84" spans="1:17" ht="12.75" hidden="1" customHeight="1" outlineLevel="1">
      <c r="A84" s="16" t="str">
        <f>"      "&amp;Labels!C57</f>
        <v xml:space="preserve">      Total</v>
      </c>
      <c r="B84" s="39" t="str">
        <f>B79</f>
        <v xml:space="preserve"> </v>
      </c>
      <c r="C84" s="39" t="str">
        <f>C79</f>
        <v xml:space="preserve"> </v>
      </c>
      <c r="D84" s="39" t="str">
        <f>D79</f>
        <v xml:space="preserve"> </v>
      </c>
      <c r="E84" s="40" t="e">
        <f>AVERAGE(B79:D79)</f>
        <v>#DIV/0!</v>
      </c>
      <c r="F84" s="39" t="str">
        <f>F79</f>
        <v xml:space="preserve"> </v>
      </c>
      <c r="G84" s="39" t="str">
        <f>G79</f>
        <v xml:space="preserve"> </v>
      </c>
      <c r="H84" s="39" t="str">
        <f>H79</f>
        <v xml:space="preserve"> </v>
      </c>
      <c r="I84" s="40" t="e">
        <f>AVERAGE(F79:H79)</f>
        <v>#DIV/0!</v>
      </c>
      <c r="J84" s="39" t="str">
        <f>J79</f>
        <v xml:space="preserve"> </v>
      </c>
      <c r="K84" s="39" t="str">
        <f>K79</f>
        <v xml:space="preserve"> </v>
      </c>
      <c r="L84" s="39" t="str">
        <f>L79</f>
        <v xml:space="preserve"> </v>
      </c>
      <c r="M84" s="40" t="e">
        <f>AVERAGE(J79:L79)</f>
        <v>#DIV/0!</v>
      </c>
      <c r="N84" s="39" t="str">
        <f>N79</f>
        <v xml:space="preserve"> </v>
      </c>
      <c r="O84" s="39" t="str">
        <f>O79</f>
        <v xml:space="preserve"> </v>
      </c>
      <c r="P84" s="39" t="str">
        <f>P79</f>
        <v xml:space="preserve"> </v>
      </c>
      <c r="Q84" s="40" t="e">
        <f>AVERAGE(N79:P79)</f>
        <v>#DIV/0!</v>
      </c>
    </row>
    <row r="85" spans="1:17" ht="12.75" hidden="1" customHeight="1" outlineLevel="1">
      <c r="A85" s="6"/>
      <c r="B85" s="35"/>
      <c r="C85" s="35"/>
      <c r="D85" s="35"/>
      <c r="E85" s="6"/>
      <c r="F85" s="35"/>
      <c r="G85" s="35"/>
      <c r="H85" s="35"/>
      <c r="I85" s="6"/>
      <c r="J85" s="35"/>
      <c r="K85" s="35"/>
      <c r="L85" s="35"/>
      <c r="M85" s="6"/>
      <c r="N85" s="35"/>
      <c r="O85" s="35"/>
      <c r="P85" s="35"/>
      <c r="Q85" s="6"/>
    </row>
    <row r="86" spans="1:17" ht="12.75" hidden="1" customHeight="1" outlineLevel="1">
      <c r="A86" s="7" t="str">
        <f>Labels!B13</f>
        <v>Cost/Unit Purch'd In</v>
      </c>
      <c r="B86" s="43"/>
      <c r="C86" s="43"/>
      <c r="D86" s="43"/>
      <c r="E86" s="40"/>
      <c r="F86" s="43"/>
      <c r="G86" s="43"/>
      <c r="H86" s="43"/>
      <c r="I86" s="40"/>
      <c r="J86" s="43"/>
      <c r="K86" s="43"/>
      <c r="L86" s="43"/>
      <c r="M86" s="40"/>
      <c r="N86" s="43"/>
      <c r="O86" s="43"/>
      <c r="P86" s="43"/>
      <c r="Q86" s="40"/>
    </row>
    <row r="87" spans="1:17" ht="12.75" hidden="1" customHeight="1" outlineLevel="1">
      <c r="A87" s="16" t="str">
        <f>"   "&amp;Labels!B64</f>
        <v xml:space="preserve">   Stage 1</v>
      </c>
      <c r="B87" s="45">
        <f>0</f>
        <v>0</v>
      </c>
      <c r="C87" s="45">
        <f t="shared" ref="C87:D89" si="24">B87</f>
        <v>0</v>
      </c>
      <c r="D87" s="45">
        <f t="shared" si="24"/>
        <v>0</v>
      </c>
      <c r="E87" s="40">
        <f>AVERAGE(B87:D87)</f>
        <v>0</v>
      </c>
      <c r="F87" s="45">
        <f>D87</f>
        <v>0</v>
      </c>
      <c r="G87" s="45">
        <f t="shared" ref="G87:H89" si="25">F87</f>
        <v>0</v>
      </c>
      <c r="H87" s="45">
        <f t="shared" si="25"/>
        <v>0</v>
      </c>
      <c r="I87" s="40">
        <f>AVERAGE(F87:H87)</f>
        <v>0</v>
      </c>
      <c r="J87" s="45">
        <f>H87</f>
        <v>0</v>
      </c>
      <c r="K87" s="45">
        <f t="shared" ref="K87:L89" si="26">J87</f>
        <v>0</v>
      </c>
      <c r="L87" s="45">
        <f t="shared" si="26"/>
        <v>0</v>
      </c>
      <c r="M87" s="40">
        <f>AVERAGE(J87:L87)</f>
        <v>0</v>
      </c>
      <c r="N87" s="45">
        <f>L87</f>
        <v>0</v>
      </c>
      <c r="O87" s="45">
        <f t="shared" ref="O87:P89" si="27">N87</f>
        <v>0</v>
      </c>
      <c r="P87" s="45">
        <f t="shared" si="27"/>
        <v>0</v>
      </c>
      <c r="Q87" s="40">
        <f>AVERAGE(N87:P87)</f>
        <v>0</v>
      </c>
    </row>
    <row r="88" spans="1:17" ht="12.75" hidden="1" customHeight="1" outlineLevel="1">
      <c r="A88" s="16" t="str">
        <f>"   "&amp;Labels!B65</f>
        <v xml:space="preserve">   Stage 2</v>
      </c>
      <c r="B88" s="45">
        <f>0</f>
        <v>0</v>
      </c>
      <c r="C88" s="45">
        <f t="shared" si="24"/>
        <v>0</v>
      </c>
      <c r="D88" s="45">
        <f t="shared" si="24"/>
        <v>0</v>
      </c>
      <c r="E88" s="40">
        <f>AVERAGE(B88:D88)</f>
        <v>0</v>
      </c>
      <c r="F88" s="45">
        <f>D88</f>
        <v>0</v>
      </c>
      <c r="G88" s="45">
        <f t="shared" si="25"/>
        <v>0</v>
      </c>
      <c r="H88" s="45">
        <f t="shared" si="25"/>
        <v>0</v>
      </c>
      <c r="I88" s="40">
        <f>AVERAGE(F88:H88)</f>
        <v>0</v>
      </c>
      <c r="J88" s="45">
        <f>H88</f>
        <v>0</v>
      </c>
      <c r="K88" s="45">
        <f t="shared" si="26"/>
        <v>0</v>
      </c>
      <c r="L88" s="45">
        <f t="shared" si="26"/>
        <v>0</v>
      </c>
      <c r="M88" s="40">
        <f>AVERAGE(J88:L88)</f>
        <v>0</v>
      </c>
      <c r="N88" s="45">
        <f>L88</f>
        <v>0</v>
      </c>
      <c r="O88" s="45">
        <f t="shared" si="27"/>
        <v>0</v>
      </c>
      <c r="P88" s="45">
        <f t="shared" si="27"/>
        <v>0</v>
      </c>
      <c r="Q88" s="40">
        <f>AVERAGE(N88:P88)</f>
        <v>0</v>
      </c>
    </row>
    <row r="89" spans="1:17" ht="12.75" hidden="1" customHeight="1" outlineLevel="1">
      <c r="A89" s="16" t="str">
        <f>"   "&amp;Labels!B66</f>
        <v xml:space="preserve">   Stage 3</v>
      </c>
      <c r="B89" s="45">
        <f>0</f>
        <v>0</v>
      </c>
      <c r="C89" s="45">
        <f t="shared" si="24"/>
        <v>0</v>
      </c>
      <c r="D89" s="45">
        <f t="shared" si="24"/>
        <v>0</v>
      </c>
      <c r="E89" s="40">
        <f>AVERAGE(B89:D89)</f>
        <v>0</v>
      </c>
      <c r="F89" s="45">
        <f>D89</f>
        <v>0</v>
      </c>
      <c r="G89" s="45">
        <f t="shared" si="25"/>
        <v>0</v>
      </c>
      <c r="H89" s="45">
        <f t="shared" si="25"/>
        <v>0</v>
      </c>
      <c r="I89" s="40">
        <f>AVERAGE(F89:H89)</f>
        <v>0</v>
      </c>
      <c r="J89" s="45">
        <f>H89</f>
        <v>0</v>
      </c>
      <c r="K89" s="45">
        <f t="shared" si="26"/>
        <v>0</v>
      </c>
      <c r="L89" s="45">
        <f t="shared" si="26"/>
        <v>0</v>
      </c>
      <c r="M89" s="40">
        <f>AVERAGE(J89:L89)</f>
        <v>0</v>
      </c>
      <c r="N89" s="45">
        <f>L89</f>
        <v>0</v>
      </c>
      <c r="O89" s="45">
        <f t="shared" si="27"/>
        <v>0</v>
      </c>
      <c r="P89" s="45">
        <f t="shared" si="27"/>
        <v>0</v>
      </c>
      <c r="Q89" s="40">
        <f>AVERAGE(N89:P89)</f>
        <v>0</v>
      </c>
    </row>
    <row r="90" spans="1:17" ht="12.75" hidden="1" customHeight="1" outlineLevel="1">
      <c r="A90" s="6"/>
      <c r="B90" s="35"/>
      <c r="C90" s="35"/>
      <c r="D90" s="35"/>
      <c r="E90" s="6"/>
      <c r="F90" s="35"/>
      <c r="G90" s="35"/>
      <c r="H90" s="35"/>
      <c r="I90" s="6"/>
      <c r="J90" s="35"/>
      <c r="K90" s="35"/>
      <c r="L90" s="35"/>
      <c r="M90" s="6"/>
      <c r="N90" s="35"/>
      <c r="O90" s="35"/>
      <c r="P90" s="35"/>
      <c r="Q90" s="6"/>
    </row>
    <row r="91" spans="1:17" ht="12.75" hidden="1" customHeight="1" outlineLevel="1">
      <c r="A91" s="7" t="str">
        <f>Labels!B36</f>
        <v>Scrap Salvage $/Unit</v>
      </c>
      <c r="B91" s="43"/>
      <c r="C91" s="43"/>
      <c r="D91" s="43"/>
      <c r="E91" s="40"/>
      <c r="F91" s="43"/>
      <c r="G91" s="43"/>
      <c r="H91" s="43"/>
      <c r="I91" s="40"/>
      <c r="J91" s="43"/>
      <c r="K91" s="43"/>
      <c r="L91" s="43"/>
      <c r="M91" s="40"/>
      <c r="N91" s="43"/>
      <c r="O91" s="43"/>
      <c r="P91" s="43"/>
      <c r="Q91" s="40"/>
    </row>
    <row r="92" spans="1:17" ht="12.75" hidden="1" customHeight="1" outlineLevel="1">
      <c r="A92" s="16" t="str">
        <f>"   "&amp;Labels!B64</f>
        <v xml:space="preserve">   Stage 1</v>
      </c>
      <c r="B92" s="45">
        <f>0</f>
        <v>0</v>
      </c>
      <c r="C92" s="45">
        <f t="shared" ref="C92:D94" si="28">B92</f>
        <v>0</v>
      </c>
      <c r="D92" s="45">
        <f t="shared" si="28"/>
        <v>0</v>
      </c>
      <c r="E92" s="40">
        <f>IF(SUM(Units!B44:D44)=0,0,SUM('Cost Flow'!B62:D62)/SUM(Units!B44:D44))</f>
        <v>0</v>
      </c>
      <c r="F92" s="45">
        <f>D92</f>
        <v>0</v>
      </c>
      <c r="G92" s="45">
        <f t="shared" ref="G92:H94" si="29">F92</f>
        <v>0</v>
      </c>
      <c r="H92" s="45">
        <f t="shared" si="29"/>
        <v>0</v>
      </c>
      <c r="I92" s="40">
        <f>IF(SUM(Units!F44:H44)=0,0,SUM('Cost Flow'!F62:H62)/SUM(Units!F44:H44))</f>
        <v>0</v>
      </c>
      <c r="J92" s="45">
        <f>H92</f>
        <v>0</v>
      </c>
      <c r="K92" s="45">
        <f t="shared" ref="K92:L94" si="30">J92</f>
        <v>0</v>
      </c>
      <c r="L92" s="45">
        <f t="shared" si="30"/>
        <v>0</v>
      </c>
      <c r="M92" s="40">
        <f>IF(SUM(Units!J44:L44)=0,0,SUM('Cost Flow'!J62:L62)/SUM(Units!J44:L44))</f>
        <v>0</v>
      </c>
      <c r="N92" s="45">
        <f>L92</f>
        <v>0</v>
      </c>
      <c r="O92" s="45">
        <f t="shared" ref="O92:P94" si="31">N92</f>
        <v>0</v>
      </c>
      <c r="P92" s="45">
        <f t="shared" si="31"/>
        <v>0</v>
      </c>
      <c r="Q92" s="40">
        <f>IF(SUM(Units!N44:P44)=0,0,SUM('Cost Flow'!N62:P62)/SUM(Units!N44:P44))</f>
        <v>0</v>
      </c>
    </row>
    <row r="93" spans="1:17" ht="12.75" hidden="1" customHeight="1" outlineLevel="1">
      <c r="A93" s="16" t="str">
        <f>"   "&amp;Labels!B65</f>
        <v xml:space="preserve">   Stage 2</v>
      </c>
      <c r="B93" s="45">
        <f>0</f>
        <v>0</v>
      </c>
      <c r="C93" s="45">
        <f t="shared" si="28"/>
        <v>0</v>
      </c>
      <c r="D93" s="45">
        <f t="shared" si="28"/>
        <v>0</v>
      </c>
      <c r="E93" s="40">
        <f>IF(SUM(Units!B45:D45)=0,0,SUM('Cost Flow'!B66:D66)/SUM(Units!B45:D45))</f>
        <v>0</v>
      </c>
      <c r="F93" s="45">
        <f>D93</f>
        <v>0</v>
      </c>
      <c r="G93" s="45">
        <f t="shared" si="29"/>
        <v>0</v>
      </c>
      <c r="H93" s="45">
        <f t="shared" si="29"/>
        <v>0</v>
      </c>
      <c r="I93" s="40">
        <f>IF(SUM(Units!F45:H45)=0,0,SUM('Cost Flow'!F66:H66)/SUM(Units!F45:H45))</f>
        <v>0</v>
      </c>
      <c r="J93" s="45">
        <f>H93</f>
        <v>0</v>
      </c>
      <c r="K93" s="45">
        <f t="shared" si="30"/>
        <v>0</v>
      </c>
      <c r="L93" s="45">
        <f t="shared" si="30"/>
        <v>0</v>
      </c>
      <c r="M93" s="40">
        <f>IF(SUM(Units!J45:L45)=0,0,SUM('Cost Flow'!J66:L66)/SUM(Units!J45:L45))</f>
        <v>0</v>
      </c>
      <c r="N93" s="45">
        <f>L93</f>
        <v>0</v>
      </c>
      <c r="O93" s="45">
        <f t="shared" si="31"/>
        <v>0</v>
      </c>
      <c r="P93" s="45">
        <f t="shared" si="31"/>
        <v>0</v>
      </c>
      <c r="Q93" s="40">
        <f>IF(SUM(Units!N45:P45)=0,0,SUM('Cost Flow'!N66:P66)/SUM(Units!N45:P45))</f>
        <v>0</v>
      </c>
    </row>
    <row r="94" spans="1:17" ht="12.75" hidden="1" customHeight="1" outlineLevel="1">
      <c r="A94" s="21" t="str">
        <f>"   "&amp;Labels!B66</f>
        <v xml:space="preserve">   Stage 3</v>
      </c>
      <c r="B94" s="46">
        <f>0</f>
        <v>0</v>
      </c>
      <c r="C94" s="46">
        <f t="shared" si="28"/>
        <v>0</v>
      </c>
      <c r="D94" s="46">
        <f t="shared" si="28"/>
        <v>0</v>
      </c>
      <c r="E94" s="47">
        <f>IF(SUM(Units!B46:D46)=0,0,SUM('Cost Flow'!B70:D70)/SUM(Units!B46:D46))</f>
        <v>0</v>
      </c>
      <c r="F94" s="46">
        <f>D94</f>
        <v>0</v>
      </c>
      <c r="G94" s="46">
        <f t="shared" si="29"/>
        <v>0</v>
      </c>
      <c r="H94" s="46">
        <f t="shared" si="29"/>
        <v>0</v>
      </c>
      <c r="I94" s="47">
        <f>IF(SUM(Units!F46:H46)=0,0,SUM('Cost Flow'!F70:H70)/SUM(Units!F46:H46))</f>
        <v>0</v>
      </c>
      <c r="J94" s="46">
        <f>H94</f>
        <v>0</v>
      </c>
      <c r="K94" s="46">
        <f t="shared" si="30"/>
        <v>0</v>
      </c>
      <c r="L94" s="46">
        <f t="shared" si="30"/>
        <v>0</v>
      </c>
      <c r="M94" s="47">
        <f>IF(SUM(Units!J46:L46)=0,0,SUM('Cost Flow'!J70:L70)/SUM(Units!J46:L46))</f>
        <v>0</v>
      </c>
      <c r="N94" s="46">
        <f>L94</f>
        <v>0</v>
      </c>
      <c r="O94" s="46">
        <f t="shared" si="31"/>
        <v>0</v>
      </c>
      <c r="P94" s="46">
        <f t="shared" si="31"/>
        <v>0</v>
      </c>
      <c r="Q94" s="47">
        <f>IF(SUM(Units!N46:P46)=0,0,SUM('Cost Flow'!N70:P70)/SUM(Units!N46:P46))</f>
        <v>0</v>
      </c>
    </row>
    <row r="95" spans="1:17" ht="12.75" hidden="1" customHeight="1" outlineLevel="1"/>
    <row r="96" spans="1:17" ht="12.75" hidden="1" customHeight="1" outlineLevel="1">
      <c r="A96" s="4" t="str">
        <f>Labels!B16</f>
        <v>Fixed Expense/Station</v>
      </c>
      <c r="B96" s="48"/>
      <c r="C96" s="48"/>
      <c r="D96" s="48"/>
      <c r="E96" s="49"/>
      <c r="F96" s="48"/>
      <c r="G96" s="48"/>
      <c r="H96" s="48"/>
      <c r="I96" s="49"/>
      <c r="J96" s="48"/>
      <c r="K96" s="48"/>
      <c r="L96" s="48"/>
      <c r="M96" s="49"/>
      <c r="N96" s="48"/>
      <c r="O96" s="48"/>
      <c r="P96" s="48"/>
      <c r="Q96" s="49"/>
    </row>
    <row r="97" spans="1:17" ht="12.75" hidden="1" customHeight="1" outlineLevel="1">
      <c r="A97" s="16" t="str">
        <f>"   "&amp;Labels!B64</f>
        <v xml:space="preserve">   Stage 1</v>
      </c>
      <c r="B97" s="50">
        <f>0</f>
        <v>0</v>
      </c>
      <c r="C97" s="50">
        <f t="shared" ref="C97:D99" si="32">B97</f>
        <v>0</v>
      </c>
      <c r="D97" s="50">
        <f t="shared" si="32"/>
        <v>0</v>
      </c>
      <c r="E97" s="51">
        <f>AVERAGE(B97:D97)</f>
        <v>0</v>
      </c>
      <c r="F97" s="50">
        <f>D97</f>
        <v>0</v>
      </c>
      <c r="G97" s="50">
        <f t="shared" ref="G97:H99" si="33">F97</f>
        <v>0</v>
      </c>
      <c r="H97" s="50">
        <f t="shared" si="33"/>
        <v>0</v>
      </c>
      <c r="I97" s="51">
        <f>AVERAGE(F97:H97)</f>
        <v>0</v>
      </c>
      <c r="J97" s="50">
        <f>H97</f>
        <v>0</v>
      </c>
      <c r="K97" s="50">
        <f t="shared" ref="K97:L99" si="34">J97</f>
        <v>0</v>
      </c>
      <c r="L97" s="50">
        <f t="shared" si="34"/>
        <v>0</v>
      </c>
      <c r="M97" s="51">
        <f>AVERAGE(J97:L97)</f>
        <v>0</v>
      </c>
      <c r="N97" s="50">
        <f>L97</f>
        <v>0</v>
      </c>
      <c r="O97" s="50">
        <f t="shared" ref="O97:P99" si="35">N97</f>
        <v>0</v>
      </c>
      <c r="P97" s="50">
        <f t="shared" si="35"/>
        <v>0</v>
      </c>
      <c r="Q97" s="51">
        <f>AVERAGE(N97:P97)</f>
        <v>0</v>
      </c>
    </row>
    <row r="98" spans="1:17" ht="12.75" hidden="1" customHeight="1" outlineLevel="1">
      <c r="A98" s="16" t="str">
        <f>"   "&amp;Labels!B65</f>
        <v xml:space="preserve">   Stage 2</v>
      </c>
      <c r="B98" s="50">
        <f>0</f>
        <v>0</v>
      </c>
      <c r="C98" s="50">
        <f t="shared" si="32"/>
        <v>0</v>
      </c>
      <c r="D98" s="50">
        <f t="shared" si="32"/>
        <v>0</v>
      </c>
      <c r="E98" s="51">
        <f>AVERAGE(B98:D98)</f>
        <v>0</v>
      </c>
      <c r="F98" s="50">
        <f>D98</f>
        <v>0</v>
      </c>
      <c r="G98" s="50">
        <f t="shared" si="33"/>
        <v>0</v>
      </c>
      <c r="H98" s="50">
        <f t="shared" si="33"/>
        <v>0</v>
      </c>
      <c r="I98" s="51">
        <f>AVERAGE(F98:H98)</f>
        <v>0</v>
      </c>
      <c r="J98" s="50">
        <f>H98</f>
        <v>0</v>
      </c>
      <c r="K98" s="50">
        <f t="shared" si="34"/>
        <v>0</v>
      </c>
      <c r="L98" s="50">
        <f t="shared" si="34"/>
        <v>0</v>
      </c>
      <c r="M98" s="51">
        <f>AVERAGE(J98:L98)</f>
        <v>0</v>
      </c>
      <c r="N98" s="50">
        <f>L98</f>
        <v>0</v>
      </c>
      <c r="O98" s="50">
        <f t="shared" si="35"/>
        <v>0</v>
      </c>
      <c r="P98" s="50">
        <f t="shared" si="35"/>
        <v>0</v>
      </c>
      <c r="Q98" s="51">
        <f>AVERAGE(N98:P98)</f>
        <v>0</v>
      </c>
    </row>
    <row r="99" spans="1:17" ht="12.75" hidden="1" customHeight="1" outlineLevel="1">
      <c r="A99" s="16" t="str">
        <f>"   "&amp;Labels!B66</f>
        <v xml:space="preserve">   Stage 3</v>
      </c>
      <c r="B99" s="50">
        <f>0</f>
        <v>0</v>
      </c>
      <c r="C99" s="50">
        <f t="shared" si="32"/>
        <v>0</v>
      </c>
      <c r="D99" s="50">
        <f t="shared" si="32"/>
        <v>0</v>
      </c>
      <c r="E99" s="51">
        <f>AVERAGE(B99:D99)</f>
        <v>0</v>
      </c>
      <c r="F99" s="50">
        <f>D99</f>
        <v>0</v>
      </c>
      <c r="G99" s="50">
        <f t="shared" si="33"/>
        <v>0</v>
      </c>
      <c r="H99" s="50">
        <f t="shared" si="33"/>
        <v>0</v>
      </c>
      <c r="I99" s="51">
        <f>AVERAGE(F99:H99)</f>
        <v>0</v>
      </c>
      <c r="J99" s="50">
        <f>H99</f>
        <v>0</v>
      </c>
      <c r="K99" s="50">
        <f t="shared" si="34"/>
        <v>0</v>
      </c>
      <c r="L99" s="50">
        <f t="shared" si="34"/>
        <v>0</v>
      </c>
      <c r="M99" s="51">
        <f>AVERAGE(J99:L99)</f>
        <v>0</v>
      </c>
      <c r="N99" s="50">
        <f>L99</f>
        <v>0</v>
      </c>
      <c r="O99" s="50">
        <f t="shared" si="35"/>
        <v>0</v>
      </c>
      <c r="P99" s="50">
        <f t="shared" si="35"/>
        <v>0</v>
      </c>
      <c r="Q99" s="51">
        <f>AVERAGE(N99:P99)</f>
        <v>0</v>
      </c>
    </row>
    <row r="100" spans="1:17" ht="12.75" hidden="1" customHeight="1" outlineLevel="1">
      <c r="A100" s="9" t="str">
        <f>"   "&amp;Labels!C63</f>
        <v xml:space="preserve">   Total</v>
      </c>
      <c r="B100" s="52">
        <f>AVERAGE(B97:B99)</f>
        <v>0</v>
      </c>
      <c r="C100" s="52">
        <f>AVERAGE(C97:C99)</f>
        <v>0</v>
      </c>
      <c r="D100" s="52">
        <f>AVERAGE(D97:D99)</f>
        <v>0</v>
      </c>
      <c r="E100" s="53">
        <f>AVERAGE(B100:D100)</f>
        <v>0</v>
      </c>
      <c r="F100" s="52">
        <f>AVERAGE(F97:F99)</f>
        <v>0</v>
      </c>
      <c r="G100" s="52">
        <f>AVERAGE(G97:G99)</f>
        <v>0</v>
      </c>
      <c r="H100" s="52">
        <f>AVERAGE(H97:H99)</f>
        <v>0</v>
      </c>
      <c r="I100" s="53">
        <f>AVERAGE(F100:H100)</f>
        <v>0</v>
      </c>
      <c r="J100" s="52">
        <f>AVERAGE(J97:J99)</f>
        <v>0</v>
      </c>
      <c r="K100" s="52">
        <f>AVERAGE(K97:K99)</f>
        <v>0</v>
      </c>
      <c r="L100" s="52">
        <f>AVERAGE(L97:L99)</f>
        <v>0</v>
      </c>
      <c r="M100" s="53">
        <f>AVERAGE(J100:L100)</f>
        <v>0</v>
      </c>
      <c r="N100" s="52">
        <f>AVERAGE(N97:N99)</f>
        <v>0</v>
      </c>
      <c r="O100" s="52">
        <f>AVERAGE(O97:O99)</f>
        <v>0</v>
      </c>
      <c r="P100" s="52">
        <f>AVERAGE(P97:P99)</f>
        <v>0</v>
      </c>
      <c r="Q100" s="53">
        <f>AVERAGE(N100:P100)</f>
        <v>0</v>
      </c>
    </row>
    <row r="101" spans="1:17" ht="12.75" hidden="1" customHeight="1" outlineLevel="1"/>
    <row r="102" spans="1:17" ht="12.75" hidden="1" customHeight="1" outlineLevel="1">
      <c r="A102" s="6" t="str">
        <f>Labels!B21</f>
        <v>Labor Overhead %</v>
      </c>
      <c r="B102" s="54">
        <f>0</f>
        <v>0</v>
      </c>
      <c r="C102" s="54">
        <f>B102</f>
        <v>0</v>
      </c>
      <c r="D102" s="54">
        <f>C102</f>
        <v>0</v>
      </c>
      <c r="E102" s="55">
        <f>AVERAGE(B102:D102)</f>
        <v>0</v>
      </c>
      <c r="F102" s="54">
        <f>D102</f>
        <v>0</v>
      </c>
      <c r="G102" s="54">
        <f>F102</f>
        <v>0</v>
      </c>
      <c r="H102" s="54">
        <f>G102</f>
        <v>0</v>
      </c>
      <c r="I102" s="55">
        <f>AVERAGE(F102:H102)</f>
        <v>0</v>
      </c>
      <c r="J102" s="54">
        <f>H102</f>
        <v>0</v>
      </c>
      <c r="K102" s="54">
        <f>J102</f>
        <v>0</v>
      </c>
      <c r="L102" s="54">
        <f>K102</f>
        <v>0</v>
      </c>
      <c r="M102" s="55">
        <f>AVERAGE(J102:L102)</f>
        <v>0</v>
      </c>
      <c r="N102" s="54">
        <f>L102</f>
        <v>0</v>
      </c>
      <c r="O102" s="54">
        <f>N102</f>
        <v>0</v>
      </c>
      <c r="P102" s="54">
        <f>O102</f>
        <v>0</v>
      </c>
      <c r="Q102" s="55">
        <f>AVERAGE(N102:P102)</f>
        <v>0</v>
      </c>
    </row>
    <row r="103" spans="1:17" ht="12.75" hidden="1" customHeight="1" outlineLevel="1"/>
    <row r="104" spans="1:17" ht="12.75" hidden="1" customHeight="1" outlineLevel="1" collapsed="1"/>
    <row r="105" spans="1:17" ht="12.75" customHeight="1" collapsed="1"/>
  </sheetData>
  <mergeCells count="10">
    <mergeCell ref="A7:F7"/>
    <mergeCell ref="A15:B15"/>
    <mergeCell ref="A32:B32"/>
    <mergeCell ref="A57:B57"/>
    <mergeCell ref="A1:E1"/>
    <mergeCell ref="A2:E2"/>
    <mergeCell ref="A3:E3"/>
    <mergeCell ref="A4:E4"/>
    <mergeCell ref="A5:E5"/>
    <mergeCell ref="A6:F6"/>
  </mergeCells>
  <pageMargins left="0.75" right="0.75" top="1" bottom="1" header="0.5" footer="0.5"/>
  <pageSetup paperSize="9" orientation="landscape" horizontalDpi="0" verticalDpi="0" copies="0"/>
  <headerFooter alignWithMargins="0"/>
  <legacyDrawing r:id="rId1"/>
</worksheet>
</file>

<file path=xl/worksheets/sheet3.xml><?xml version="1.0" encoding="utf-8"?>
<worksheet xmlns="http://schemas.openxmlformats.org/spreadsheetml/2006/main" xmlns:r="http://schemas.openxmlformats.org/officeDocument/2006/relationships">
  <sheetPr>
    <outlinePr summaryBelow="0" summaryRight="0"/>
  </sheetPr>
  <dimension ref="A1:Q30"/>
  <sheetViews>
    <sheetView workbookViewId="0">
      <selection sqref="A1:E1"/>
    </sheetView>
  </sheetViews>
  <sheetFormatPr defaultRowHeight="12.75" customHeight="1" outlineLevelRow="1"/>
  <cols>
    <col min="1" max="1" width="11.570312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s>
  <sheetData>
    <row r="1" spans="1:5" ht="12.75" customHeight="1">
      <c r="A1" s="146" t="str">
        <f>Inputs!B10</f>
        <v>Test Project</v>
      </c>
      <c r="B1" s="146"/>
      <c r="C1" s="146"/>
      <c r="D1" s="146"/>
      <c r="E1" s="146"/>
    </row>
    <row r="2" spans="1:5" ht="12.75" customHeight="1">
      <c r="A2" s="146" t="str">
        <f>Inputs!B8</f>
        <v>ABC, Inc.</v>
      </c>
      <c r="B2" s="146"/>
      <c r="C2" s="146"/>
      <c r="D2" s="146"/>
      <c r="E2" s="146"/>
    </row>
    <row r="3" spans="1:5" ht="12.75" customHeight="1">
      <c r="A3" s="146" t="str">
        <f>"Scenario "&amp;Inputs!B12</f>
        <v>Scenario 1</v>
      </c>
      <c r="B3" s="146"/>
      <c r="C3" s="146"/>
      <c r="D3" s="146"/>
      <c r="E3" s="146"/>
    </row>
    <row r="4" spans="1:5" ht="12.75" customHeight="1">
      <c r="A4" s="146" t="str">
        <f>"Transitions"</f>
        <v>Transitions</v>
      </c>
      <c r="B4" s="146"/>
      <c r="C4" s="146"/>
      <c r="D4" s="146"/>
      <c r="E4" s="146"/>
    </row>
    <row r="5" spans="1:5" ht="12.75" customHeight="1">
      <c r="A5" s="146" t="str">
        <f>""</f>
        <v/>
      </c>
      <c r="B5" s="146"/>
      <c r="C5" s="146"/>
      <c r="D5" s="146"/>
      <c r="E5" s="146"/>
    </row>
    <row r="6" spans="1:5" ht="12.75" customHeight="1">
      <c r="A6" s="145" t="str">
        <f>"Transition Matrix"</f>
        <v>Transition Matrix</v>
      </c>
      <c r="B6" s="145"/>
    </row>
    <row r="7" spans="1:5" ht="12.75" customHeight="1" outlineLevel="1">
      <c r="A7" s="1" t="str">
        <f>" "</f>
        <v xml:space="preserve"> </v>
      </c>
    </row>
    <row r="8" spans="1:5" ht="12.75" customHeight="1" outlineLevel="1">
      <c r="B8" s="11" t="str">
        <f>Labels!B64</f>
        <v>Stage 1</v>
      </c>
      <c r="C8" s="12" t="str">
        <f>Labels!B65</f>
        <v>Stage 2</v>
      </c>
      <c r="D8" s="12" t="str">
        <f>Labels!B66</f>
        <v>Stage 3</v>
      </c>
      <c r="E8" s="13" t="str">
        <f>Labels!C63</f>
        <v>Total</v>
      </c>
    </row>
    <row r="9" spans="1:5" ht="12.75" customHeight="1" outlineLevel="1">
      <c r="A9" s="4" t="str">
        <f>Labels!B39</f>
        <v>Transition %</v>
      </c>
      <c r="B9" s="14"/>
      <c r="C9" s="14"/>
      <c r="D9" s="14"/>
      <c r="E9" s="15"/>
    </row>
    <row r="10" spans="1:5" ht="12.75" customHeight="1" outlineLevel="1">
      <c r="A10" s="16" t="str">
        <f>"   "&amp;Labels!B69</f>
        <v xml:space="preserve">   Stage 1</v>
      </c>
      <c r="B10" s="56">
        <f>IF(Inputs!B12=1,Inputs!B19,IF(Inputs!B12=2,0,IF(Inputs!B12=3,0,"error")))</f>
        <v>0</v>
      </c>
      <c r="C10" s="56">
        <f>IF(Inputs!B12=1,Inputs!C19,IF(Inputs!B12=2,0,IF(Inputs!B12=3,0,"error")))</f>
        <v>0</v>
      </c>
      <c r="D10" s="56">
        <f>IF(Inputs!B12=1,Inputs!D19,IF(Inputs!B12=2,0,IF(Inputs!B12=3,0,"error")))</f>
        <v>0</v>
      </c>
      <c r="E10" s="18">
        <f>SUM(B10:D10)</f>
        <v>0</v>
      </c>
    </row>
    <row r="11" spans="1:5" ht="12.75" customHeight="1" outlineLevel="1">
      <c r="A11" s="16" t="str">
        <f>"   "&amp;Labels!B70</f>
        <v xml:space="preserve">   Stage 2</v>
      </c>
      <c r="B11" s="56">
        <f>IF(Inputs!B12=1,Inputs!B20,IF(Inputs!B12=2,0,IF(Inputs!B12=3,0,"error")))</f>
        <v>0</v>
      </c>
      <c r="C11" s="56">
        <f>IF(Inputs!B12=1,Inputs!C20,IF(Inputs!B12=2,0,IF(Inputs!B12=3,0,"error")))</f>
        <v>0</v>
      </c>
      <c r="D11" s="56">
        <f>IF(Inputs!B12=1,Inputs!D20,IF(Inputs!B12=2,0,IF(Inputs!B12=3,0,"error")))</f>
        <v>0</v>
      </c>
      <c r="E11" s="18">
        <f>SUM(B11:D11)</f>
        <v>0</v>
      </c>
    </row>
    <row r="12" spans="1:5" ht="12.75" customHeight="1" outlineLevel="1">
      <c r="A12" s="16" t="str">
        <f>"   "&amp;Labels!B71</f>
        <v xml:space="preserve">   Stage 3</v>
      </c>
      <c r="B12" s="56">
        <f>IF(Inputs!B12=1,Inputs!B21,IF(Inputs!B12=2,0,IF(Inputs!B12=3,0,"error")))</f>
        <v>0</v>
      </c>
      <c r="C12" s="56">
        <f>IF(Inputs!B12=1,Inputs!C21,IF(Inputs!B12=2,0,IF(Inputs!B12=3,0,"error")))</f>
        <v>0</v>
      </c>
      <c r="D12" s="56">
        <f>IF(Inputs!B12=1,Inputs!D21,IF(Inputs!B12=2,0,IF(Inputs!B12=3,0,"error")))</f>
        <v>0</v>
      </c>
      <c r="E12" s="18">
        <f>SUM(B12:D12)</f>
        <v>0</v>
      </c>
    </row>
    <row r="13" spans="1:5" ht="12.75" customHeight="1" outlineLevel="1">
      <c r="A13" s="9" t="str">
        <f>"   "&amp;Labels!C68</f>
        <v xml:space="preserve">   Total</v>
      </c>
      <c r="B13" s="19" t="str">
        <f>" "</f>
        <v xml:space="preserve"> </v>
      </c>
      <c r="C13" s="19" t="str">
        <f>" "</f>
        <v xml:space="preserve"> </v>
      </c>
      <c r="D13" s="19" t="str">
        <f>" "</f>
        <v xml:space="preserve"> </v>
      </c>
      <c r="E13" s="20" t="str">
        <f>" "</f>
        <v xml:space="preserve"> </v>
      </c>
    </row>
    <row r="14" spans="1:5" ht="12.75" customHeight="1" outlineLevel="1"/>
    <row r="15" spans="1:5" ht="12.75" customHeight="1" outlineLevel="1"/>
    <row r="17" spans="1:17" ht="12.75" customHeight="1">
      <c r="A17" s="145" t="str">
        <f>"Process Yields"</f>
        <v>Process Yields</v>
      </c>
      <c r="B17" s="145"/>
    </row>
    <row r="18" spans="1:17" ht="12.75" customHeight="1" outlineLevel="1">
      <c r="A18" s="1" t="str">
        <f>" "</f>
        <v xml:space="preserve"> </v>
      </c>
    </row>
    <row r="19" spans="1:17" ht="12.75" customHeight="1" outlineLevel="1">
      <c r="B19" s="11" t="str">
        <f>ZZZ__FnCalls!F7</f>
        <v>Jan 2011</v>
      </c>
      <c r="C19" s="12" t="str">
        <f>ZZZ__FnCalls!F8</f>
        <v>Feb 2011</v>
      </c>
      <c r="D19" s="12" t="str">
        <f>ZZZ__FnCalls!F9</f>
        <v>Mar 2011</v>
      </c>
      <c r="E19" s="13" t="str">
        <f>ZZZ__FnCalls!G7</f>
        <v>Q1 2011</v>
      </c>
      <c r="F19" s="12" t="str">
        <f>ZZZ__FnCalls!F10</f>
        <v>Apr 2011</v>
      </c>
      <c r="G19" s="12" t="str">
        <f>ZZZ__FnCalls!F11</f>
        <v>May 2011</v>
      </c>
      <c r="H19" s="12" t="str">
        <f>ZZZ__FnCalls!F12</f>
        <v>Jun 2011</v>
      </c>
      <c r="I19" s="13" t="str">
        <f>ZZZ__FnCalls!G10</f>
        <v>Q2 2011</v>
      </c>
      <c r="J19" s="12" t="str">
        <f>ZZZ__FnCalls!F13</f>
        <v>Jul 2011</v>
      </c>
      <c r="K19" s="12" t="str">
        <f>ZZZ__FnCalls!F14</f>
        <v>Aug 2011</v>
      </c>
      <c r="L19" s="12" t="str">
        <f>ZZZ__FnCalls!F15</f>
        <v>Sep 2011</v>
      </c>
      <c r="M19" s="13" t="str">
        <f>ZZZ__FnCalls!G13</f>
        <v>Q3 2011</v>
      </c>
      <c r="N19" s="12" t="str">
        <f>ZZZ__FnCalls!F16</f>
        <v>Oct 2011</v>
      </c>
      <c r="O19" s="12" t="str">
        <f>ZZZ__FnCalls!F17</f>
        <v>Nov 2011</v>
      </c>
      <c r="P19" s="12" t="str">
        <f>ZZZ__FnCalls!F18</f>
        <v>Dec 2011</v>
      </c>
      <c r="Q19" s="13" t="str">
        <f>ZZZ__FnCalls!G16</f>
        <v>Q4 2011</v>
      </c>
    </row>
    <row r="20" spans="1:17" ht="12.75" customHeight="1" outlineLevel="1">
      <c r="A20" s="4" t="str">
        <f>Labels!B26</f>
        <v>Yield %</v>
      </c>
      <c r="B20" s="14"/>
      <c r="C20" s="14"/>
      <c r="D20" s="14"/>
      <c r="E20" s="15"/>
      <c r="F20" s="14"/>
      <c r="G20" s="14"/>
      <c r="H20" s="14"/>
      <c r="I20" s="15"/>
      <c r="J20" s="14"/>
      <c r="K20" s="14"/>
      <c r="L20" s="14"/>
      <c r="M20" s="15"/>
      <c r="N20" s="14"/>
      <c r="O20" s="14"/>
      <c r="P20" s="14"/>
      <c r="Q20" s="15"/>
    </row>
    <row r="21" spans="1:17" ht="12.75" customHeight="1" outlineLevel="1">
      <c r="A21" s="16" t="str">
        <f>"   "&amp;Labels!B69</f>
        <v xml:space="preserve">   Stage 1</v>
      </c>
      <c r="B21" s="56">
        <f>IF(Inputs!B12=1,Inputs!B26,IF(Inputs!B12=2,0,IF(Inputs!B12=3,0,"error")))</f>
        <v>1</v>
      </c>
      <c r="C21" s="56">
        <f>IF(Inputs!B12=1,Inputs!C26,IF(Inputs!B12=2,0,IF(Inputs!B12=3,0,"error")))</f>
        <v>1</v>
      </c>
      <c r="D21" s="56">
        <f>IF(Inputs!B12=1,Inputs!D26,IF(Inputs!B12=2,0,IF(Inputs!B12=3,0,"error")))</f>
        <v>1</v>
      </c>
      <c r="E21" s="18">
        <f>AVERAGE(B21:D21)</f>
        <v>1</v>
      </c>
      <c r="F21" s="56">
        <f>IF(Inputs!B12=1,Inputs!F26,IF(Inputs!B12=2,0,IF(Inputs!B12=3,0,"error")))</f>
        <v>1</v>
      </c>
      <c r="G21" s="56">
        <f>IF(Inputs!B12=1,Inputs!G26,IF(Inputs!B12=2,0,IF(Inputs!B12=3,0,"error")))</f>
        <v>1</v>
      </c>
      <c r="H21" s="56">
        <f>IF(Inputs!B12=1,Inputs!H26,IF(Inputs!B12=2,0,IF(Inputs!B12=3,0,"error")))</f>
        <v>1</v>
      </c>
      <c r="I21" s="18">
        <f>AVERAGE(F21:H21)</f>
        <v>1</v>
      </c>
      <c r="J21" s="56">
        <f>IF(Inputs!B12=1,Inputs!J26,IF(Inputs!B12=2,0,IF(Inputs!B12=3,0,"error")))</f>
        <v>1</v>
      </c>
      <c r="K21" s="56">
        <f>IF(Inputs!B12=1,Inputs!K26,IF(Inputs!B12=2,0,IF(Inputs!B12=3,0,"error")))</f>
        <v>1</v>
      </c>
      <c r="L21" s="56">
        <f>IF(Inputs!B12=1,Inputs!L26,IF(Inputs!B12=2,0,IF(Inputs!B12=3,0,"error")))</f>
        <v>1</v>
      </c>
      <c r="M21" s="18">
        <f>AVERAGE(J21:L21)</f>
        <v>1</v>
      </c>
      <c r="N21" s="56">
        <f>IF(Inputs!B12=1,Inputs!N26,IF(Inputs!B12=2,0,IF(Inputs!B12=3,0,"error")))</f>
        <v>1</v>
      </c>
      <c r="O21" s="56">
        <f>IF(Inputs!B12=1,Inputs!O26,IF(Inputs!B12=2,0,IF(Inputs!B12=3,0,"error")))</f>
        <v>1</v>
      </c>
      <c r="P21" s="56">
        <f>IF(Inputs!B12=1,Inputs!P26,IF(Inputs!B12=2,0,IF(Inputs!B12=3,0,"error")))</f>
        <v>1</v>
      </c>
      <c r="Q21" s="18">
        <f>AVERAGE(N21:P21)</f>
        <v>1</v>
      </c>
    </row>
    <row r="22" spans="1:17" ht="12.75" customHeight="1" outlineLevel="1">
      <c r="A22" s="16" t="str">
        <f>"   "&amp;Labels!B70</f>
        <v xml:space="preserve">   Stage 2</v>
      </c>
      <c r="B22" s="56">
        <f>IF(Inputs!B12=1,Inputs!B27,IF(Inputs!B12=2,0,IF(Inputs!B12=3,0,"error")))</f>
        <v>1</v>
      </c>
      <c r="C22" s="56">
        <f>IF(Inputs!B12=1,Inputs!C27,IF(Inputs!B12=2,0,IF(Inputs!B12=3,0,"error")))</f>
        <v>1</v>
      </c>
      <c r="D22" s="56">
        <f>IF(Inputs!B12=1,Inputs!D27,IF(Inputs!B12=2,0,IF(Inputs!B12=3,0,"error")))</f>
        <v>1</v>
      </c>
      <c r="E22" s="18">
        <f>AVERAGE(B22:D22)</f>
        <v>1</v>
      </c>
      <c r="F22" s="56">
        <f>IF(Inputs!B12=1,Inputs!F27,IF(Inputs!B12=2,0,IF(Inputs!B12=3,0,"error")))</f>
        <v>1</v>
      </c>
      <c r="G22" s="56">
        <f>IF(Inputs!B12=1,Inputs!G27,IF(Inputs!B12=2,0,IF(Inputs!B12=3,0,"error")))</f>
        <v>1</v>
      </c>
      <c r="H22" s="56">
        <f>IF(Inputs!B12=1,Inputs!H27,IF(Inputs!B12=2,0,IF(Inputs!B12=3,0,"error")))</f>
        <v>1</v>
      </c>
      <c r="I22" s="18">
        <f>AVERAGE(F22:H22)</f>
        <v>1</v>
      </c>
      <c r="J22" s="56">
        <f>IF(Inputs!B12=1,Inputs!J27,IF(Inputs!B12=2,0,IF(Inputs!B12=3,0,"error")))</f>
        <v>1</v>
      </c>
      <c r="K22" s="56">
        <f>IF(Inputs!B12=1,Inputs!K27,IF(Inputs!B12=2,0,IF(Inputs!B12=3,0,"error")))</f>
        <v>1</v>
      </c>
      <c r="L22" s="56">
        <f>IF(Inputs!B12=1,Inputs!L27,IF(Inputs!B12=2,0,IF(Inputs!B12=3,0,"error")))</f>
        <v>1</v>
      </c>
      <c r="M22" s="18">
        <f>AVERAGE(J22:L22)</f>
        <v>1</v>
      </c>
      <c r="N22" s="56">
        <f>IF(Inputs!B12=1,Inputs!N27,IF(Inputs!B12=2,0,IF(Inputs!B12=3,0,"error")))</f>
        <v>1</v>
      </c>
      <c r="O22" s="56">
        <f>IF(Inputs!B12=1,Inputs!O27,IF(Inputs!B12=2,0,IF(Inputs!B12=3,0,"error")))</f>
        <v>1</v>
      </c>
      <c r="P22" s="56">
        <f>IF(Inputs!B12=1,Inputs!P27,IF(Inputs!B12=2,0,IF(Inputs!B12=3,0,"error")))</f>
        <v>1</v>
      </c>
      <c r="Q22" s="18">
        <f>AVERAGE(N22:P22)</f>
        <v>1</v>
      </c>
    </row>
    <row r="23" spans="1:17" ht="12.75" customHeight="1" outlineLevel="1">
      <c r="A23" s="16" t="str">
        <f>"   "&amp;Labels!B71</f>
        <v xml:space="preserve">   Stage 3</v>
      </c>
      <c r="B23" s="56">
        <f>IF(Inputs!B12=1,Inputs!B28,IF(Inputs!B12=2,0,IF(Inputs!B12=3,0,"error")))</f>
        <v>1</v>
      </c>
      <c r="C23" s="56">
        <f>IF(Inputs!B12=1,Inputs!C28,IF(Inputs!B12=2,0,IF(Inputs!B12=3,0,"error")))</f>
        <v>1</v>
      </c>
      <c r="D23" s="56">
        <f>IF(Inputs!B12=1,Inputs!D28,IF(Inputs!B12=2,0,IF(Inputs!B12=3,0,"error")))</f>
        <v>1</v>
      </c>
      <c r="E23" s="18">
        <f>AVERAGE(B23:D23)</f>
        <v>1</v>
      </c>
      <c r="F23" s="56">
        <f>IF(Inputs!B12=1,Inputs!F28,IF(Inputs!B12=2,0,IF(Inputs!B12=3,0,"error")))</f>
        <v>1</v>
      </c>
      <c r="G23" s="56">
        <f>IF(Inputs!B12=1,Inputs!G28,IF(Inputs!B12=2,0,IF(Inputs!B12=3,0,"error")))</f>
        <v>1</v>
      </c>
      <c r="H23" s="56">
        <f>IF(Inputs!B12=1,Inputs!H28,IF(Inputs!B12=2,0,IF(Inputs!B12=3,0,"error")))</f>
        <v>1</v>
      </c>
      <c r="I23" s="18">
        <f>AVERAGE(F23:H23)</f>
        <v>1</v>
      </c>
      <c r="J23" s="56">
        <f>IF(Inputs!B12=1,Inputs!J28,IF(Inputs!B12=2,0,IF(Inputs!B12=3,0,"error")))</f>
        <v>1</v>
      </c>
      <c r="K23" s="56">
        <f>IF(Inputs!B12=1,Inputs!K28,IF(Inputs!B12=2,0,IF(Inputs!B12=3,0,"error")))</f>
        <v>1</v>
      </c>
      <c r="L23" s="56">
        <f>IF(Inputs!B12=1,Inputs!L28,IF(Inputs!B12=2,0,IF(Inputs!B12=3,0,"error")))</f>
        <v>1</v>
      </c>
      <c r="M23" s="18">
        <f>AVERAGE(J23:L23)</f>
        <v>1</v>
      </c>
      <c r="N23" s="56">
        <f>IF(Inputs!B12=1,Inputs!N28,IF(Inputs!B12=2,0,IF(Inputs!B12=3,0,"error")))</f>
        <v>1</v>
      </c>
      <c r="O23" s="56">
        <f>IF(Inputs!B12=1,Inputs!O28,IF(Inputs!B12=2,0,IF(Inputs!B12=3,0,"error")))</f>
        <v>1</v>
      </c>
      <c r="P23" s="56">
        <f>IF(Inputs!B12=1,Inputs!P28,IF(Inputs!B12=2,0,IF(Inputs!B12=3,0,"error")))</f>
        <v>1</v>
      </c>
      <c r="Q23" s="18">
        <f>AVERAGE(N23:P23)</f>
        <v>1</v>
      </c>
    </row>
    <row r="24" spans="1:17" ht="12.75" customHeight="1" outlineLevel="1">
      <c r="A24" s="6"/>
      <c r="B24" s="35"/>
      <c r="C24" s="35"/>
      <c r="D24" s="35"/>
      <c r="E24" s="6"/>
      <c r="F24" s="35"/>
      <c r="G24" s="35"/>
      <c r="H24" s="35"/>
      <c r="I24" s="6"/>
      <c r="J24" s="35"/>
      <c r="K24" s="35"/>
      <c r="L24" s="35"/>
      <c r="M24" s="6"/>
      <c r="N24" s="35"/>
      <c r="O24" s="35"/>
      <c r="P24" s="35"/>
      <c r="Q24" s="6"/>
    </row>
    <row r="25" spans="1:17" ht="12.75" customHeight="1" outlineLevel="1">
      <c r="A25" s="7" t="str">
        <f>Labels!B34</f>
        <v>Scrap %</v>
      </c>
      <c r="B25" s="57"/>
      <c r="C25" s="57"/>
      <c r="D25" s="57"/>
      <c r="E25" s="18"/>
      <c r="F25" s="57"/>
      <c r="G25" s="57"/>
      <c r="H25" s="57"/>
      <c r="I25" s="18"/>
      <c r="J25" s="57"/>
      <c r="K25" s="57"/>
      <c r="L25" s="57"/>
      <c r="M25" s="18"/>
      <c r="N25" s="57"/>
      <c r="O25" s="57"/>
      <c r="P25" s="57"/>
      <c r="Q25" s="18"/>
    </row>
    <row r="26" spans="1:17" ht="12.75" customHeight="1" outlineLevel="1">
      <c r="A26" s="16" t="str">
        <f>"   "&amp;Labels!B69</f>
        <v xml:space="preserve">   Stage 1</v>
      </c>
      <c r="B26" s="56">
        <f t="shared" ref="B26:D28" si="0">1-B21</f>
        <v>0</v>
      </c>
      <c r="C26" s="56">
        <f t="shared" si="0"/>
        <v>0</v>
      </c>
      <c r="D26" s="56">
        <f t="shared" si="0"/>
        <v>0</v>
      </c>
      <c r="E26" s="18">
        <f>AVERAGE(B26:D26)</f>
        <v>0</v>
      </c>
      <c r="F26" s="56">
        <f t="shared" ref="F26:H28" si="1">1-F21</f>
        <v>0</v>
      </c>
      <c r="G26" s="56">
        <f t="shared" si="1"/>
        <v>0</v>
      </c>
      <c r="H26" s="56">
        <f t="shared" si="1"/>
        <v>0</v>
      </c>
      <c r="I26" s="18">
        <f>AVERAGE(F26:H26)</f>
        <v>0</v>
      </c>
      <c r="J26" s="56">
        <f t="shared" ref="J26:L28" si="2">1-J21</f>
        <v>0</v>
      </c>
      <c r="K26" s="56">
        <f t="shared" si="2"/>
        <v>0</v>
      </c>
      <c r="L26" s="56">
        <f t="shared" si="2"/>
        <v>0</v>
      </c>
      <c r="M26" s="18">
        <f>AVERAGE(J26:L26)</f>
        <v>0</v>
      </c>
      <c r="N26" s="56">
        <f t="shared" ref="N26:P28" si="3">1-N21</f>
        <v>0</v>
      </c>
      <c r="O26" s="56">
        <f t="shared" si="3"/>
        <v>0</v>
      </c>
      <c r="P26" s="56">
        <f t="shared" si="3"/>
        <v>0</v>
      </c>
      <c r="Q26" s="18">
        <f>AVERAGE(N26:P26)</f>
        <v>0</v>
      </c>
    </row>
    <row r="27" spans="1:17" ht="12.75" customHeight="1" outlineLevel="1">
      <c r="A27" s="16" t="str">
        <f>"   "&amp;Labels!B70</f>
        <v xml:space="preserve">   Stage 2</v>
      </c>
      <c r="B27" s="56">
        <f t="shared" si="0"/>
        <v>0</v>
      </c>
      <c r="C27" s="56">
        <f t="shared" si="0"/>
        <v>0</v>
      </c>
      <c r="D27" s="56">
        <f t="shared" si="0"/>
        <v>0</v>
      </c>
      <c r="E27" s="18">
        <f>AVERAGE(B27:D27)</f>
        <v>0</v>
      </c>
      <c r="F27" s="56">
        <f t="shared" si="1"/>
        <v>0</v>
      </c>
      <c r="G27" s="56">
        <f t="shared" si="1"/>
        <v>0</v>
      </c>
      <c r="H27" s="56">
        <f t="shared" si="1"/>
        <v>0</v>
      </c>
      <c r="I27" s="18">
        <f>AVERAGE(F27:H27)</f>
        <v>0</v>
      </c>
      <c r="J27" s="56">
        <f t="shared" si="2"/>
        <v>0</v>
      </c>
      <c r="K27" s="56">
        <f t="shared" si="2"/>
        <v>0</v>
      </c>
      <c r="L27" s="56">
        <f t="shared" si="2"/>
        <v>0</v>
      </c>
      <c r="M27" s="18">
        <f>AVERAGE(J27:L27)</f>
        <v>0</v>
      </c>
      <c r="N27" s="56">
        <f t="shared" si="3"/>
        <v>0</v>
      </c>
      <c r="O27" s="56">
        <f t="shared" si="3"/>
        <v>0</v>
      </c>
      <c r="P27" s="56">
        <f t="shared" si="3"/>
        <v>0</v>
      </c>
      <c r="Q27" s="18">
        <f>AVERAGE(N27:P27)</f>
        <v>0</v>
      </c>
    </row>
    <row r="28" spans="1:17" ht="12.75" customHeight="1" outlineLevel="1">
      <c r="A28" s="21" t="str">
        <f>"   "&amp;Labels!B71</f>
        <v xml:space="preserve">   Stage 3</v>
      </c>
      <c r="B28" s="58">
        <f t="shared" si="0"/>
        <v>0</v>
      </c>
      <c r="C28" s="58">
        <f t="shared" si="0"/>
        <v>0</v>
      </c>
      <c r="D28" s="58">
        <f t="shared" si="0"/>
        <v>0</v>
      </c>
      <c r="E28" s="20">
        <f>AVERAGE(B28:D28)</f>
        <v>0</v>
      </c>
      <c r="F28" s="58">
        <f t="shared" si="1"/>
        <v>0</v>
      </c>
      <c r="G28" s="58">
        <f t="shared" si="1"/>
        <v>0</v>
      </c>
      <c r="H28" s="58">
        <f t="shared" si="1"/>
        <v>0</v>
      </c>
      <c r="I28" s="20">
        <f>AVERAGE(F28:H28)</f>
        <v>0</v>
      </c>
      <c r="J28" s="58">
        <f t="shared" si="2"/>
        <v>0</v>
      </c>
      <c r="K28" s="58">
        <f t="shared" si="2"/>
        <v>0</v>
      </c>
      <c r="L28" s="58">
        <f t="shared" si="2"/>
        <v>0</v>
      </c>
      <c r="M28" s="20">
        <f>AVERAGE(J28:L28)</f>
        <v>0</v>
      </c>
      <c r="N28" s="58">
        <f t="shared" si="3"/>
        <v>0</v>
      </c>
      <c r="O28" s="58">
        <f t="shared" si="3"/>
        <v>0</v>
      </c>
      <c r="P28" s="58">
        <f t="shared" si="3"/>
        <v>0</v>
      </c>
      <c r="Q28" s="20">
        <f>AVERAGE(N28:P28)</f>
        <v>0</v>
      </c>
    </row>
    <row r="29" spans="1:17" ht="12.75" customHeight="1" outlineLevel="1"/>
    <row r="30" spans="1:17" ht="12.75" customHeight="1" outlineLevel="1"/>
  </sheetData>
  <mergeCells count="7">
    <mergeCell ref="A17:B17"/>
    <mergeCell ref="A1:E1"/>
    <mergeCell ref="A2:E2"/>
    <mergeCell ref="A3:E3"/>
    <mergeCell ref="A4:E4"/>
    <mergeCell ref="A5:E5"/>
    <mergeCell ref="A6:B6"/>
  </mergeCells>
  <pageMargins left="0.75" right="0.75" top="1" bottom="1" header="0.5" footer="0.5"/>
  <pageSetup paperSize="9"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R56"/>
  <sheetViews>
    <sheetView workbookViewId="0">
      <selection sqref="A1:E1"/>
    </sheetView>
  </sheetViews>
  <sheetFormatPr defaultRowHeight="12.75" customHeight="1" outlineLevelRow="1"/>
  <cols>
    <col min="1" max="1" width="16"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 min="18" max="18" width="5.42578125" customWidth="1"/>
  </cols>
  <sheetData>
    <row r="1" spans="1:18" ht="12.75" customHeight="1">
      <c r="A1" s="146" t="str">
        <f>Inputs!B10</f>
        <v>Test Project</v>
      </c>
      <c r="B1" s="146"/>
      <c r="C1" s="146"/>
      <c r="D1" s="146"/>
      <c r="E1" s="146"/>
    </row>
    <row r="2" spans="1:18" ht="12.75" customHeight="1">
      <c r="A2" s="146" t="str">
        <f>Inputs!B8</f>
        <v>ABC, Inc.</v>
      </c>
      <c r="B2" s="146"/>
      <c r="C2" s="146"/>
      <c r="D2" s="146"/>
      <c r="E2" s="146"/>
    </row>
    <row r="3" spans="1:18" ht="12.75" customHeight="1">
      <c r="A3" s="146" t="str">
        <f>"Scenario "&amp;Inputs!B12</f>
        <v>Scenario 1</v>
      </c>
      <c r="B3" s="146"/>
      <c r="C3" s="146"/>
      <c r="D3" s="146"/>
      <c r="E3" s="146"/>
    </row>
    <row r="4" spans="1:18" ht="12.75" customHeight="1">
      <c r="A4" s="146" t="str">
        <f>"Units"</f>
        <v>Units</v>
      </c>
      <c r="B4" s="146"/>
      <c r="C4" s="146"/>
      <c r="D4" s="146"/>
      <c r="E4" s="146"/>
    </row>
    <row r="5" spans="1:18" ht="12.75" customHeight="1">
      <c r="A5" s="146" t="str">
        <f>""</f>
        <v/>
      </c>
      <c r="B5" s="146"/>
      <c r="C5" s="146"/>
      <c r="D5" s="146"/>
      <c r="E5" s="146"/>
    </row>
    <row r="6" spans="1:18" ht="12.75" customHeight="1">
      <c r="A6" s="145" t="str">
        <f>"Good Units Out"</f>
        <v>Good Units Out</v>
      </c>
      <c r="B6" s="145"/>
    </row>
    <row r="7" spans="1:18" ht="12.75" customHeight="1">
      <c r="A7" s="1" t="str">
        <f>""</f>
        <v/>
      </c>
    </row>
    <row r="8" spans="1:18" ht="12.75" customHeight="1">
      <c r="B8" s="11" t="str">
        <f>ZZZ__FnCalls!F7</f>
        <v>Jan 2011</v>
      </c>
      <c r="C8" s="12" t="str">
        <f>ZZZ__FnCalls!F8</f>
        <v>Feb 2011</v>
      </c>
      <c r="D8" s="12" t="str">
        <f>ZZZ__FnCalls!F9</f>
        <v>Mar 2011</v>
      </c>
      <c r="E8" s="13" t="str">
        <f>ZZZ__FnCalls!G7</f>
        <v>Q1 2011</v>
      </c>
      <c r="F8" s="12" t="str">
        <f>ZZZ__FnCalls!F10</f>
        <v>Apr 2011</v>
      </c>
      <c r="G8" s="12" t="str">
        <f>ZZZ__FnCalls!F11</f>
        <v>May 2011</v>
      </c>
      <c r="H8" s="12" t="str">
        <f>ZZZ__FnCalls!F12</f>
        <v>Jun 2011</v>
      </c>
      <c r="I8" s="13" t="str">
        <f>ZZZ__FnCalls!G10</f>
        <v>Q2 2011</v>
      </c>
      <c r="J8" s="12" t="str">
        <f>ZZZ__FnCalls!F13</f>
        <v>Jul 2011</v>
      </c>
      <c r="K8" s="12" t="str">
        <f>ZZZ__FnCalls!F14</f>
        <v>Aug 2011</v>
      </c>
      <c r="L8" s="12" t="str">
        <f>ZZZ__FnCalls!F15</f>
        <v>Sep 2011</v>
      </c>
      <c r="M8" s="13" t="str">
        <f>ZZZ__FnCalls!G13</f>
        <v>Q3 2011</v>
      </c>
      <c r="N8" s="12" t="str">
        <f>ZZZ__FnCalls!F16</f>
        <v>Oct 2011</v>
      </c>
      <c r="O8" s="12" t="str">
        <f>ZZZ__FnCalls!F17</f>
        <v>Nov 2011</v>
      </c>
      <c r="P8" s="12" t="str">
        <f>ZZZ__FnCalls!F18</f>
        <v>Dec 2011</v>
      </c>
      <c r="Q8" s="13" t="str">
        <f>ZZZ__FnCalls!G16</f>
        <v>Q4 2011</v>
      </c>
      <c r="R8" s="13" t="str">
        <f>ZZZ__FnCalls!H19</f>
        <v>2012</v>
      </c>
    </row>
    <row r="9" spans="1:18" ht="12.75" customHeight="1">
      <c r="A9" s="4" t="str">
        <f>Labels!B45</f>
        <v>Units Out</v>
      </c>
      <c r="B9" s="24"/>
      <c r="C9" s="24"/>
      <c r="D9" s="24"/>
      <c r="E9" s="25"/>
      <c r="F9" s="24"/>
      <c r="G9" s="24"/>
      <c r="H9" s="24"/>
      <c r="I9" s="25"/>
      <c r="J9" s="24"/>
      <c r="K9" s="24"/>
      <c r="L9" s="24"/>
      <c r="M9" s="25"/>
      <c r="N9" s="24"/>
      <c r="O9" s="24"/>
      <c r="P9" s="24"/>
      <c r="Q9" s="25"/>
      <c r="R9" s="25"/>
    </row>
    <row r="10" spans="1:18" ht="12.75" customHeight="1">
      <c r="A10" s="16" t="str">
        <f>"   "&amp;Labels!B64</f>
        <v xml:space="preserve">   Stage 1</v>
      </c>
      <c r="B10" s="59">
        <f>('(Other Computations)'!B8*Transitions!B21+'(Other Computations)'!C8*Transitions!B22+'(Other Computations)'!D8*Transitions!B23)*B33</f>
        <v>0</v>
      </c>
      <c r="C10" s="59">
        <f>('(Other Computations)'!B8*Transitions!C21+'(Other Computations)'!C8*Transitions!C22+'(Other Computations)'!D8*Transitions!C23)*C33</f>
        <v>0</v>
      </c>
      <c r="D10" s="59">
        <f>('(Other Computations)'!B8*Transitions!D21+'(Other Computations)'!C8*Transitions!D22+'(Other Computations)'!D8*Transitions!D23)*D33</f>
        <v>0</v>
      </c>
      <c r="E10" s="27">
        <f>D10</f>
        <v>0</v>
      </c>
      <c r="F10" s="59">
        <f>('(Other Computations)'!B8*Transitions!F21+'(Other Computations)'!C8*Transitions!F22+'(Other Computations)'!D8*Transitions!F23)*F33</f>
        <v>0</v>
      </c>
      <c r="G10" s="59">
        <f>('(Other Computations)'!B8*Transitions!G21+'(Other Computations)'!C8*Transitions!G22+'(Other Computations)'!D8*Transitions!G23)*G33</f>
        <v>0</v>
      </c>
      <c r="H10" s="59">
        <f>('(Other Computations)'!B8*Transitions!H21+'(Other Computations)'!C8*Transitions!H22+'(Other Computations)'!D8*Transitions!H23)*H33</f>
        <v>0</v>
      </c>
      <c r="I10" s="27">
        <f>H10</f>
        <v>0</v>
      </c>
      <c r="J10" s="59">
        <f>('(Other Computations)'!B8*Transitions!J21+'(Other Computations)'!C8*Transitions!J22+'(Other Computations)'!D8*Transitions!J23)*J33</f>
        <v>0</v>
      </c>
      <c r="K10" s="59">
        <f>('(Other Computations)'!B8*Transitions!K21+'(Other Computations)'!C8*Transitions!K22+'(Other Computations)'!D8*Transitions!K23)*K33</f>
        <v>0</v>
      </c>
      <c r="L10" s="59">
        <f>('(Other Computations)'!B8*Transitions!L21+'(Other Computations)'!C8*Transitions!L22+'(Other Computations)'!D8*Transitions!L23)*L33</f>
        <v>0</v>
      </c>
      <c r="M10" s="27">
        <f>L10</f>
        <v>0</v>
      </c>
      <c r="N10" s="59">
        <f>('(Other Computations)'!B8*Transitions!N21+'(Other Computations)'!C8*Transitions!N22+'(Other Computations)'!D8*Transitions!N23)*N33</f>
        <v>0</v>
      </c>
      <c r="O10" s="59">
        <f>('(Other Computations)'!B8*Transitions!O21+'(Other Computations)'!C8*Transitions!O22+'(Other Computations)'!D8*Transitions!O23)*O33</f>
        <v>0</v>
      </c>
      <c r="P10" s="59">
        <f>('(Other Computations)'!B8*Transitions!P21+'(Other Computations)'!C8*Transitions!P22+'(Other Computations)'!D8*Transitions!P23)*P33</f>
        <v>0</v>
      </c>
      <c r="Q10" s="27">
        <f>P10</f>
        <v>0</v>
      </c>
      <c r="R10" s="27"/>
    </row>
    <row r="11" spans="1:18" ht="12.75" customHeight="1">
      <c r="A11" s="16" t="str">
        <f>"   "&amp;Labels!B65</f>
        <v xml:space="preserve">   Stage 2</v>
      </c>
      <c r="B11" s="59">
        <f>('(Other Computations)'!B9*Transitions!B21+'(Other Computations)'!C9*Transitions!B22+'(Other Computations)'!D9*Transitions!B23)*B34</f>
        <v>0</v>
      </c>
      <c r="C11" s="59">
        <f>('(Other Computations)'!B9*Transitions!C21+'(Other Computations)'!C9*Transitions!C22+'(Other Computations)'!D9*Transitions!C23)*C34</f>
        <v>0</v>
      </c>
      <c r="D11" s="59">
        <f>('(Other Computations)'!B9*Transitions!D21+'(Other Computations)'!C9*Transitions!D22+'(Other Computations)'!D9*Transitions!D23)*D34</f>
        <v>0</v>
      </c>
      <c r="E11" s="27">
        <f>D11</f>
        <v>0</v>
      </c>
      <c r="F11" s="59">
        <f>('(Other Computations)'!B9*Transitions!F21+'(Other Computations)'!C9*Transitions!F22+'(Other Computations)'!D9*Transitions!F23)*F34</f>
        <v>0</v>
      </c>
      <c r="G11" s="59">
        <f>('(Other Computations)'!B9*Transitions!G21+'(Other Computations)'!C9*Transitions!G22+'(Other Computations)'!D9*Transitions!G23)*G34</f>
        <v>0</v>
      </c>
      <c r="H11" s="59">
        <f>('(Other Computations)'!B9*Transitions!H21+'(Other Computations)'!C9*Transitions!H22+'(Other Computations)'!D9*Transitions!H23)*H34</f>
        <v>0</v>
      </c>
      <c r="I11" s="27">
        <f>H11</f>
        <v>0</v>
      </c>
      <c r="J11" s="59">
        <f>('(Other Computations)'!B9*Transitions!J21+'(Other Computations)'!C9*Transitions!J22+'(Other Computations)'!D9*Transitions!J23)*J34</f>
        <v>0</v>
      </c>
      <c r="K11" s="59">
        <f>('(Other Computations)'!B9*Transitions!K21+'(Other Computations)'!C9*Transitions!K22+'(Other Computations)'!D9*Transitions!K23)*K34</f>
        <v>0</v>
      </c>
      <c r="L11" s="59">
        <f>('(Other Computations)'!B9*Transitions!L21+'(Other Computations)'!C9*Transitions!L22+'(Other Computations)'!D9*Transitions!L23)*L34</f>
        <v>0</v>
      </c>
      <c r="M11" s="27">
        <f>L11</f>
        <v>0</v>
      </c>
      <c r="N11" s="59">
        <f>('(Other Computations)'!B9*Transitions!N21+'(Other Computations)'!C9*Transitions!N22+'(Other Computations)'!D9*Transitions!N23)*N34</f>
        <v>0</v>
      </c>
      <c r="O11" s="59">
        <f>('(Other Computations)'!B9*Transitions!O21+'(Other Computations)'!C9*Transitions!O22+'(Other Computations)'!D9*Transitions!O23)*O34</f>
        <v>0</v>
      </c>
      <c r="P11" s="59">
        <f>('(Other Computations)'!B9*Transitions!P21+'(Other Computations)'!C9*Transitions!P22+'(Other Computations)'!D9*Transitions!P23)*P34</f>
        <v>0</v>
      </c>
      <c r="Q11" s="27">
        <f>P11</f>
        <v>0</v>
      </c>
      <c r="R11" s="27"/>
    </row>
    <row r="12" spans="1:18" ht="12.75" customHeight="1">
      <c r="A12" s="16" t="str">
        <f>"   "&amp;Labels!B66</f>
        <v xml:space="preserve">   Stage 3</v>
      </c>
      <c r="B12" s="59">
        <f>('(Other Computations)'!B10*Transitions!B21+'(Other Computations)'!C10*Transitions!B22+'(Other Computations)'!D10*Transitions!B23)*B35</f>
        <v>0</v>
      </c>
      <c r="C12" s="59">
        <f>('(Other Computations)'!B10*Transitions!C21+'(Other Computations)'!C10*Transitions!C22+'(Other Computations)'!D10*Transitions!C23)*C35</f>
        <v>0</v>
      </c>
      <c r="D12" s="59">
        <f>('(Other Computations)'!B10*Transitions!D21+'(Other Computations)'!C10*Transitions!D22+'(Other Computations)'!D10*Transitions!D23)*D35</f>
        <v>0</v>
      </c>
      <c r="E12" s="27">
        <f>D12</f>
        <v>0</v>
      </c>
      <c r="F12" s="59">
        <f>('(Other Computations)'!B10*Transitions!F21+'(Other Computations)'!C10*Transitions!F22+'(Other Computations)'!D10*Transitions!F23)*F35</f>
        <v>0</v>
      </c>
      <c r="G12" s="59">
        <f>('(Other Computations)'!B10*Transitions!G21+'(Other Computations)'!C10*Transitions!G22+'(Other Computations)'!D10*Transitions!G23)*G35</f>
        <v>0</v>
      </c>
      <c r="H12" s="59">
        <f>('(Other Computations)'!B10*Transitions!H21+'(Other Computations)'!C10*Transitions!H22+'(Other Computations)'!D10*Transitions!H23)*H35</f>
        <v>0</v>
      </c>
      <c r="I12" s="27">
        <f>H12</f>
        <v>0</v>
      </c>
      <c r="J12" s="59">
        <f>('(Other Computations)'!B10*Transitions!J21+'(Other Computations)'!C10*Transitions!J22+'(Other Computations)'!D10*Transitions!J23)*J35</f>
        <v>0</v>
      </c>
      <c r="K12" s="59">
        <f>('(Other Computations)'!B10*Transitions!K21+'(Other Computations)'!C10*Transitions!K22+'(Other Computations)'!D10*Transitions!K23)*K35</f>
        <v>0</v>
      </c>
      <c r="L12" s="59">
        <f>('(Other Computations)'!B10*Transitions!L21+'(Other Computations)'!C10*Transitions!L22+'(Other Computations)'!D10*Transitions!L23)*L35</f>
        <v>0</v>
      </c>
      <c r="M12" s="27">
        <f>L12</f>
        <v>0</v>
      </c>
      <c r="N12" s="59">
        <f>('(Other Computations)'!B10*Transitions!N21+'(Other Computations)'!C10*Transitions!N22+'(Other Computations)'!D10*Transitions!N23)*N35</f>
        <v>0</v>
      </c>
      <c r="O12" s="59">
        <f>('(Other Computations)'!B10*Transitions!O21+'(Other Computations)'!C10*Transitions!O22+'(Other Computations)'!D10*Transitions!O23)*O35</f>
        <v>0</v>
      </c>
      <c r="P12" s="59">
        <f>('(Other Computations)'!B10*Transitions!P21+'(Other Computations)'!C10*Transitions!P22+'(Other Computations)'!D10*Transitions!P23)*P35</f>
        <v>0</v>
      </c>
      <c r="Q12" s="27">
        <f>P12</f>
        <v>0</v>
      </c>
      <c r="R12" s="27"/>
    </row>
    <row r="13" spans="1:18" ht="12.75" customHeight="1">
      <c r="A13" s="9" t="str">
        <f>"   "&amp;Labels!C63</f>
        <v xml:space="preserve">   Total</v>
      </c>
      <c r="B13" s="28">
        <f>SUM(B10:B12)</f>
        <v>0</v>
      </c>
      <c r="C13" s="28">
        <f>SUM(C10:C12)</f>
        <v>0</v>
      </c>
      <c r="D13" s="28">
        <f>SUM(D10:D12)</f>
        <v>0</v>
      </c>
      <c r="E13" s="29">
        <f>D13</f>
        <v>0</v>
      </c>
      <c r="F13" s="28">
        <f>SUM(F10:F12)</f>
        <v>0</v>
      </c>
      <c r="G13" s="28">
        <f>SUM(G10:G12)</f>
        <v>0</v>
      </c>
      <c r="H13" s="28">
        <f>SUM(H10:H12)</f>
        <v>0</v>
      </c>
      <c r="I13" s="29">
        <f>H13</f>
        <v>0</v>
      </c>
      <c r="J13" s="28">
        <f>SUM(J10:J12)</f>
        <v>0</v>
      </c>
      <c r="K13" s="28">
        <f>SUM(K10:K12)</f>
        <v>0</v>
      </c>
      <c r="L13" s="28">
        <f>SUM(L10:L12)</f>
        <v>0</v>
      </c>
      <c r="M13" s="29">
        <f>L13</f>
        <v>0</v>
      </c>
      <c r="N13" s="28">
        <f>SUM(N10:N12)</f>
        <v>0</v>
      </c>
      <c r="O13" s="28">
        <f>SUM(O10:O12)</f>
        <v>0</v>
      </c>
      <c r="P13" s="28">
        <f>SUM(P10:P12)</f>
        <v>0</v>
      </c>
      <c r="Q13" s="29">
        <f>P13</f>
        <v>0</v>
      </c>
      <c r="R13" s="29"/>
    </row>
    <row r="17" spans="1:18" ht="12.75" customHeight="1">
      <c r="A17" s="145" t="str">
        <f>"Good Units In"</f>
        <v>Good Units In</v>
      </c>
      <c r="B17" s="145"/>
    </row>
    <row r="18" spans="1:18" ht="12.75" hidden="1" customHeight="1" outlineLevel="1">
      <c r="A18" s="1" t="str">
        <f>""</f>
        <v/>
      </c>
    </row>
    <row r="19" spans="1:18" ht="12.75" hidden="1" customHeight="1" outlineLevel="1">
      <c r="B19" s="11" t="str">
        <f>ZZZ__FnCalls!F7</f>
        <v>Jan 2011</v>
      </c>
      <c r="C19" s="12" t="str">
        <f>ZZZ__FnCalls!F8</f>
        <v>Feb 2011</v>
      </c>
      <c r="D19" s="12" t="str">
        <f>ZZZ__FnCalls!F9</f>
        <v>Mar 2011</v>
      </c>
      <c r="E19" s="13" t="str">
        <f>ZZZ__FnCalls!G7</f>
        <v>Q1 2011</v>
      </c>
      <c r="F19" s="12" t="str">
        <f>ZZZ__FnCalls!F10</f>
        <v>Apr 2011</v>
      </c>
      <c r="G19" s="12" t="str">
        <f>ZZZ__FnCalls!F11</f>
        <v>May 2011</v>
      </c>
      <c r="H19" s="12" t="str">
        <f>ZZZ__FnCalls!F12</f>
        <v>Jun 2011</v>
      </c>
      <c r="I19" s="13" t="str">
        <f>ZZZ__FnCalls!G10</f>
        <v>Q2 2011</v>
      </c>
      <c r="J19" s="12" t="str">
        <f>ZZZ__FnCalls!F13</f>
        <v>Jul 2011</v>
      </c>
      <c r="K19" s="12" t="str">
        <f>ZZZ__FnCalls!F14</f>
        <v>Aug 2011</v>
      </c>
      <c r="L19" s="12" t="str">
        <f>ZZZ__FnCalls!F15</f>
        <v>Sep 2011</v>
      </c>
      <c r="M19" s="13" t="str">
        <f>ZZZ__FnCalls!G13</f>
        <v>Q3 2011</v>
      </c>
      <c r="N19" s="12" t="str">
        <f>ZZZ__FnCalls!F16</f>
        <v>Oct 2011</v>
      </c>
      <c r="O19" s="12" t="str">
        <f>ZZZ__FnCalls!F17</f>
        <v>Nov 2011</v>
      </c>
      <c r="P19" s="12" t="str">
        <f>ZZZ__FnCalls!F18</f>
        <v>Dec 2011</v>
      </c>
      <c r="Q19" s="13" t="str">
        <f>ZZZ__FnCalls!G16</f>
        <v>Q4 2011</v>
      </c>
      <c r="R19" s="13" t="str">
        <f>ZZZ__FnCalls!H19</f>
        <v>2012</v>
      </c>
    </row>
    <row r="20" spans="1:18" ht="12.75" hidden="1" customHeight="1" outlineLevel="1">
      <c r="A20" s="4" t="str">
        <f>Labels!B47</f>
        <v>Purch'd Units In</v>
      </c>
      <c r="B20" s="24"/>
      <c r="C20" s="24"/>
      <c r="D20" s="24"/>
      <c r="E20" s="25"/>
      <c r="F20" s="24"/>
      <c r="G20" s="24"/>
      <c r="H20" s="24"/>
      <c r="I20" s="25"/>
      <c r="J20" s="24"/>
      <c r="K20" s="24"/>
      <c r="L20" s="24"/>
      <c r="M20" s="25"/>
      <c r="N20" s="24"/>
      <c r="O20" s="24"/>
      <c r="P20" s="24"/>
      <c r="Q20" s="25"/>
      <c r="R20" s="25"/>
    </row>
    <row r="21" spans="1:18" ht="12.75" hidden="1" customHeight="1" outlineLevel="1">
      <c r="A21" s="16" t="str">
        <f>"   "&amp;Labels!B64</f>
        <v xml:space="preserve">   Stage 1</v>
      </c>
      <c r="B21" s="59">
        <f>Inputs!B38</f>
        <v>0</v>
      </c>
      <c r="C21" s="59">
        <f>Inputs!C38</f>
        <v>0</v>
      </c>
      <c r="D21" s="59">
        <f>Inputs!D38</f>
        <v>0</v>
      </c>
      <c r="E21" s="27">
        <f>Inputs!D38</f>
        <v>0</v>
      </c>
      <c r="F21" s="59">
        <f>Inputs!F38</f>
        <v>0</v>
      </c>
      <c r="G21" s="59">
        <f>Inputs!G38</f>
        <v>0</v>
      </c>
      <c r="H21" s="59">
        <f>Inputs!H38</f>
        <v>0</v>
      </c>
      <c r="I21" s="27">
        <f>Inputs!H38</f>
        <v>0</v>
      </c>
      <c r="J21" s="59">
        <f>Inputs!J38</f>
        <v>0</v>
      </c>
      <c r="K21" s="59">
        <f>Inputs!K38</f>
        <v>0</v>
      </c>
      <c r="L21" s="59">
        <f>Inputs!L38</f>
        <v>0</v>
      </c>
      <c r="M21" s="27">
        <f>Inputs!L38</f>
        <v>0</v>
      </c>
      <c r="N21" s="59">
        <f>Inputs!N38</f>
        <v>0</v>
      </c>
      <c r="O21" s="59">
        <f>Inputs!O38</f>
        <v>0</v>
      </c>
      <c r="P21" s="59">
        <f>Inputs!P38</f>
        <v>0</v>
      </c>
      <c r="Q21" s="27">
        <f>Inputs!P38</f>
        <v>0</v>
      </c>
      <c r="R21" s="27"/>
    </row>
    <row r="22" spans="1:18" ht="12.75" hidden="1" customHeight="1" outlineLevel="1">
      <c r="A22" s="16" t="str">
        <f>"   "&amp;Labels!B65</f>
        <v xml:space="preserve">   Stage 2</v>
      </c>
      <c r="B22" s="59">
        <f>Inputs!B39</f>
        <v>0</v>
      </c>
      <c r="C22" s="59">
        <f>Inputs!C39</f>
        <v>0</v>
      </c>
      <c r="D22" s="59">
        <f>Inputs!D39</f>
        <v>0</v>
      </c>
      <c r="E22" s="27">
        <f>Inputs!D39</f>
        <v>0</v>
      </c>
      <c r="F22" s="59">
        <f>Inputs!F39</f>
        <v>0</v>
      </c>
      <c r="G22" s="59">
        <f>Inputs!G39</f>
        <v>0</v>
      </c>
      <c r="H22" s="59">
        <f>Inputs!H39</f>
        <v>0</v>
      </c>
      <c r="I22" s="27">
        <f>Inputs!H39</f>
        <v>0</v>
      </c>
      <c r="J22" s="59">
        <f>Inputs!J39</f>
        <v>0</v>
      </c>
      <c r="K22" s="59">
        <f>Inputs!K39</f>
        <v>0</v>
      </c>
      <c r="L22" s="59">
        <f>Inputs!L39</f>
        <v>0</v>
      </c>
      <c r="M22" s="27">
        <f>Inputs!L39</f>
        <v>0</v>
      </c>
      <c r="N22" s="59">
        <f>Inputs!N39</f>
        <v>0</v>
      </c>
      <c r="O22" s="59">
        <f>Inputs!O39</f>
        <v>0</v>
      </c>
      <c r="P22" s="59">
        <f>Inputs!P39</f>
        <v>0</v>
      </c>
      <c r="Q22" s="27">
        <f>Inputs!P39</f>
        <v>0</v>
      </c>
      <c r="R22" s="27"/>
    </row>
    <row r="23" spans="1:18" ht="12.75" hidden="1" customHeight="1" outlineLevel="1">
      <c r="A23" s="16" t="str">
        <f>"   "&amp;Labels!B66</f>
        <v xml:space="preserve">   Stage 3</v>
      </c>
      <c r="B23" s="59">
        <f>Inputs!B40</f>
        <v>0</v>
      </c>
      <c r="C23" s="59">
        <f>Inputs!C40</f>
        <v>0</v>
      </c>
      <c r="D23" s="59">
        <f>Inputs!D40</f>
        <v>0</v>
      </c>
      <c r="E23" s="27">
        <f>Inputs!D40</f>
        <v>0</v>
      </c>
      <c r="F23" s="59">
        <f>Inputs!F40</f>
        <v>0</v>
      </c>
      <c r="G23" s="59">
        <f>Inputs!G40</f>
        <v>0</v>
      </c>
      <c r="H23" s="59">
        <f>Inputs!H40</f>
        <v>0</v>
      </c>
      <c r="I23" s="27">
        <f>Inputs!H40</f>
        <v>0</v>
      </c>
      <c r="J23" s="59">
        <f>Inputs!J40</f>
        <v>0</v>
      </c>
      <c r="K23" s="59">
        <f>Inputs!K40</f>
        <v>0</v>
      </c>
      <c r="L23" s="59">
        <f>Inputs!L40</f>
        <v>0</v>
      </c>
      <c r="M23" s="27">
        <f>Inputs!L40</f>
        <v>0</v>
      </c>
      <c r="N23" s="59">
        <f>Inputs!N40</f>
        <v>0</v>
      </c>
      <c r="O23" s="59">
        <f>Inputs!O40</f>
        <v>0</v>
      </c>
      <c r="P23" s="59">
        <f>Inputs!P40</f>
        <v>0</v>
      </c>
      <c r="Q23" s="27">
        <f>Inputs!P40</f>
        <v>0</v>
      </c>
      <c r="R23" s="27"/>
    </row>
    <row r="24" spans="1:18" ht="12.75" hidden="1" customHeight="1" outlineLevel="1">
      <c r="A24" s="7" t="str">
        <f>"   "&amp;Labels!C63</f>
        <v xml:space="preserve">   Total</v>
      </c>
      <c r="B24" s="36">
        <f>Inputs!B41</f>
        <v>0</v>
      </c>
      <c r="C24" s="36">
        <f>Inputs!C41</f>
        <v>0</v>
      </c>
      <c r="D24" s="36">
        <f>Inputs!D41</f>
        <v>0</v>
      </c>
      <c r="E24" s="27">
        <f>Inputs!D41</f>
        <v>0</v>
      </c>
      <c r="F24" s="36">
        <f>Inputs!F41</f>
        <v>0</v>
      </c>
      <c r="G24" s="36">
        <f>Inputs!G41</f>
        <v>0</v>
      </c>
      <c r="H24" s="36">
        <f>Inputs!H41</f>
        <v>0</v>
      </c>
      <c r="I24" s="27">
        <f>Inputs!H41</f>
        <v>0</v>
      </c>
      <c r="J24" s="36">
        <f>Inputs!J41</f>
        <v>0</v>
      </c>
      <c r="K24" s="36">
        <f>Inputs!K41</f>
        <v>0</v>
      </c>
      <c r="L24" s="36">
        <f>Inputs!L41</f>
        <v>0</v>
      </c>
      <c r="M24" s="27">
        <f>Inputs!L41</f>
        <v>0</v>
      </c>
      <c r="N24" s="36">
        <f>Inputs!N41</f>
        <v>0</v>
      </c>
      <c r="O24" s="36">
        <f>Inputs!O41</f>
        <v>0</v>
      </c>
      <c r="P24" s="36">
        <f>Inputs!P41</f>
        <v>0</v>
      </c>
      <c r="Q24" s="27">
        <f>Inputs!P41</f>
        <v>0</v>
      </c>
      <c r="R24" s="27"/>
    </row>
    <row r="25" spans="1:18" ht="12.75" hidden="1" customHeight="1" outlineLevel="1">
      <c r="A25" s="6"/>
      <c r="B25" s="35"/>
      <c r="C25" s="35"/>
      <c r="D25" s="35"/>
      <c r="E25" s="6"/>
      <c r="F25" s="35"/>
      <c r="G25" s="35"/>
      <c r="H25" s="35"/>
      <c r="I25" s="6"/>
      <c r="J25" s="35"/>
      <c r="K25" s="35"/>
      <c r="L25" s="35"/>
      <c r="M25" s="6"/>
      <c r="N25" s="35"/>
      <c r="O25" s="35"/>
      <c r="P25" s="35"/>
      <c r="Q25" s="6"/>
      <c r="R25" s="6"/>
    </row>
    <row r="26" spans="1:18" ht="12.75" hidden="1" customHeight="1" outlineLevel="1">
      <c r="A26" s="7" t="str">
        <f>Labels!B41</f>
        <v>Units Available In</v>
      </c>
      <c r="B26" s="36"/>
      <c r="C26" s="36"/>
      <c r="D26" s="36"/>
      <c r="E26" s="27"/>
      <c r="F26" s="36"/>
      <c r="G26" s="36"/>
      <c r="H26" s="36"/>
      <c r="I26" s="27"/>
      <c r="J26" s="36"/>
      <c r="K26" s="36"/>
      <c r="L26" s="36"/>
      <c r="M26" s="27"/>
      <c r="N26" s="36"/>
      <c r="O26" s="36"/>
      <c r="P26" s="36"/>
      <c r="Q26" s="27"/>
      <c r="R26" s="27"/>
    </row>
    <row r="27" spans="1:18" ht="12.75" hidden="1" customHeight="1" outlineLevel="1">
      <c r="A27" s="16" t="str">
        <f>"   "&amp;Labels!B64</f>
        <v xml:space="preserve">   Stage 1</v>
      </c>
      <c r="B27" s="59">
        <f>0+0+Inputs!B38</f>
        <v>0</v>
      </c>
      <c r="C27" s="59">
        <f>(B10-0)*Transitions!B10+(B11-0)*Transitions!B11+(B12-0)*Transitions!B12+B50+Inputs!C38</f>
        <v>0</v>
      </c>
      <c r="D27" s="59">
        <f>(C10-0)*Transitions!B10+(C11-0)*Transitions!B11+(C12-0)*Transitions!B12+C50+Inputs!D38</f>
        <v>0</v>
      </c>
      <c r="E27" s="27">
        <f>B27</f>
        <v>0</v>
      </c>
      <c r="F27" s="59">
        <f>(D10-0)*Transitions!B10+(D11-0)*Transitions!B11+(D12-0)*Transitions!B12+D50+Inputs!F38</f>
        <v>0</v>
      </c>
      <c r="G27" s="59">
        <f>(F10-0)*Transitions!B10+(F11-0)*Transitions!B11+(F12-0)*Transitions!B12+F50+Inputs!G38</f>
        <v>0</v>
      </c>
      <c r="H27" s="59">
        <f>(G10-0)*Transitions!B10+(G11-0)*Transitions!B11+(G12-0)*Transitions!B12+G50+Inputs!H38</f>
        <v>0</v>
      </c>
      <c r="I27" s="27">
        <f>F27</f>
        <v>0</v>
      </c>
      <c r="J27" s="59">
        <f>(H10-0)*Transitions!B10+(H11-0)*Transitions!B11+(H12-0)*Transitions!B12+H50+Inputs!J38</f>
        <v>0</v>
      </c>
      <c r="K27" s="59">
        <f>(J10-0)*Transitions!B10+(J11-0)*Transitions!B11+(J12-0)*Transitions!B12+J50+Inputs!K38</f>
        <v>0</v>
      </c>
      <c r="L27" s="59">
        <f>(K10-0)*Transitions!B10+(K11-0)*Transitions!B11+(K12-0)*Transitions!B12+K50+Inputs!L38</f>
        <v>0</v>
      </c>
      <c r="M27" s="27">
        <f>J27</f>
        <v>0</v>
      </c>
      <c r="N27" s="59">
        <f>(L10-0)*Transitions!B10+(L11-0)*Transitions!B11+(L12-0)*Transitions!B12+L50+Inputs!N38</f>
        <v>0</v>
      </c>
      <c r="O27" s="59">
        <f>(N10-0)*Transitions!B10+(N11-0)*Transitions!B11+(N12-0)*Transitions!B12+N50+Inputs!O38</f>
        <v>0</v>
      </c>
      <c r="P27" s="59">
        <f>(O10-0)*Transitions!B10+(O11-0)*Transitions!B11+(O12-0)*Transitions!B12+O50+Inputs!P38</f>
        <v>0</v>
      </c>
      <c r="Q27" s="27">
        <f>N27</f>
        <v>0</v>
      </c>
      <c r="R27" s="27"/>
    </row>
    <row r="28" spans="1:18" ht="12.75" hidden="1" customHeight="1" outlineLevel="1">
      <c r="A28" s="16" t="str">
        <f>"   "&amp;Labels!B65</f>
        <v xml:space="preserve">   Stage 2</v>
      </c>
      <c r="B28" s="59">
        <f>0+0+Inputs!B39</f>
        <v>0</v>
      </c>
      <c r="C28" s="59">
        <f>(B10-0)*Transitions!C10+(B11-0)*Transitions!C11+(B12-0)*Transitions!C12+B51+Inputs!C39</f>
        <v>0</v>
      </c>
      <c r="D28" s="59">
        <f>(C10-0)*Transitions!C10+(C11-0)*Transitions!C11+(C12-0)*Transitions!C12+C51+Inputs!D39</f>
        <v>0</v>
      </c>
      <c r="E28" s="27">
        <f>B28</f>
        <v>0</v>
      </c>
      <c r="F28" s="59">
        <f>(D10-0)*Transitions!C10+(D11-0)*Transitions!C11+(D12-0)*Transitions!C12+D51+Inputs!F39</f>
        <v>0</v>
      </c>
      <c r="G28" s="59">
        <f>(F10-0)*Transitions!C10+(F11-0)*Transitions!C11+(F12-0)*Transitions!C12+F51+Inputs!G39</f>
        <v>0</v>
      </c>
      <c r="H28" s="59">
        <f>(G10-0)*Transitions!C10+(G11-0)*Transitions!C11+(G12-0)*Transitions!C12+G51+Inputs!H39</f>
        <v>0</v>
      </c>
      <c r="I28" s="27">
        <f>F28</f>
        <v>0</v>
      </c>
      <c r="J28" s="59">
        <f>(H10-0)*Transitions!C10+(H11-0)*Transitions!C11+(H12-0)*Transitions!C12+H51+Inputs!J39</f>
        <v>0</v>
      </c>
      <c r="K28" s="59">
        <f>(J10-0)*Transitions!C10+(J11-0)*Transitions!C11+(J12-0)*Transitions!C12+J51+Inputs!K39</f>
        <v>0</v>
      </c>
      <c r="L28" s="59">
        <f>(K10-0)*Transitions!C10+(K11-0)*Transitions!C11+(K12-0)*Transitions!C12+K51+Inputs!L39</f>
        <v>0</v>
      </c>
      <c r="M28" s="27">
        <f>J28</f>
        <v>0</v>
      </c>
      <c r="N28" s="59">
        <f>(L10-0)*Transitions!C10+(L11-0)*Transitions!C11+(L12-0)*Transitions!C12+L51+Inputs!N39</f>
        <v>0</v>
      </c>
      <c r="O28" s="59">
        <f>(N10-0)*Transitions!C10+(N11-0)*Transitions!C11+(N12-0)*Transitions!C12+N51+Inputs!O39</f>
        <v>0</v>
      </c>
      <c r="P28" s="59">
        <f>(O10-0)*Transitions!C10+(O11-0)*Transitions!C11+(O12-0)*Transitions!C12+O51+Inputs!P39</f>
        <v>0</v>
      </c>
      <c r="Q28" s="27">
        <f>N28</f>
        <v>0</v>
      </c>
      <c r="R28" s="27"/>
    </row>
    <row r="29" spans="1:18" ht="12.75" hidden="1" customHeight="1" outlineLevel="1">
      <c r="A29" s="16" t="str">
        <f>"   "&amp;Labels!B66</f>
        <v xml:space="preserve">   Stage 3</v>
      </c>
      <c r="B29" s="59">
        <f>0+0+Inputs!B40</f>
        <v>0</v>
      </c>
      <c r="C29" s="59">
        <f>(B10-0)*Transitions!D10+(B11-0)*Transitions!D11+(B12-0)*Transitions!D12+B52+Inputs!C40</f>
        <v>0</v>
      </c>
      <c r="D29" s="59">
        <f>(C10-0)*Transitions!D10+(C11-0)*Transitions!D11+(C12-0)*Transitions!D12+C52+Inputs!D40</f>
        <v>0</v>
      </c>
      <c r="E29" s="27">
        <f>B29</f>
        <v>0</v>
      </c>
      <c r="F29" s="59">
        <f>(D10-0)*Transitions!D10+(D11-0)*Transitions!D11+(D12-0)*Transitions!D12+D52+Inputs!F40</f>
        <v>0</v>
      </c>
      <c r="G29" s="59">
        <f>(F10-0)*Transitions!D10+(F11-0)*Transitions!D11+(F12-0)*Transitions!D12+F52+Inputs!G40</f>
        <v>0</v>
      </c>
      <c r="H29" s="59">
        <f>(G10-0)*Transitions!D10+(G11-0)*Transitions!D11+(G12-0)*Transitions!D12+G52+Inputs!H40</f>
        <v>0</v>
      </c>
      <c r="I29" s="27">
        <f>F29</f>
        <v>0</v>
      </c>
      <c r="J29" s="59">
        <f>(H10-0)*Transitions!D10+(H11-0)*Transitions!D11+(H12-0)*Transitions!D12+H52+Inputs!J40</f>
        <v>0</v>
      </c>
      <c r="K29" s="59">
        <f>(J10-0)*Transitions!D10+(J11-0)*Transitions!D11+(J12-0)*Transitions!D12+J52+Inputs!K40</f>
        <v>0</v>
      </c>
      <c r="L29" s="59">
        <f>(K10-0)*Transitions!D10+(K11-0)*Transitions!D11+(K12-0)*Transitions!D12+K52+Inputs!L40</f>
        <v>0</v>
      </c>
      <c r="M29" s="27">
        <f>J29</f>
        <v>0</v>
      </c>
      <c r="N29" s="59">
        <f>(L10-0)*Transitions!D10+(L11-0)*Transitions!D11+(L12-0)*Transitions!D12+L52+Inputs!N40</f>
        <v>0</v>
      </c>
      <c r="O29" s="59">
        <f>(N10-0)*Transitions!D10+(N11-0)*Transitions!D11+(N12-0)*Transitions!D12+N52+Inputs!O40</f>
        <v>0</v>
      </c>
      <c r="P29" s="59">
        <f>(O10-0)*Transitions!D10+(O11-0)*Transitions!D11+(O12-0)*Transitions!D12+O52+Inputs!P40</f>
        <v>0</v>
      </c>
      <c r="Q29" s="27">
        <f>N29</f>
        <v>0</v>
      </c>
      <c r="R29" s="27"/>
    </row>
    <row r="30" spans="1:18" ht="12.75" hidden="1" customHeight="1" outlineLevel="1">
      <c r="A30" s="7" t="str">
        <f>"   "&amp;Labels!C63</f>
        <v xml:space="preserve">   Total</v>
      </c>
      <c r="B30" s="36">
        <f>SUM(B27:B29)</f>
        <v>0</v>
      </c>
      <c r="C30" s="36">
        <f>SUM(C27:C29)</f>
        <v>0</v>
      </c>
      <c r="D30" s="36">
        <f>SUM(D27:D29)</f>
        <v>0</v>
      </c>
      <c r="E30" s="27">
        <f>B30</f>
        <v>0</v>
      </c>
      <c r="F30" s="36">
        <f>SUM(F27:F29)</f>
        <v>0</v>
      </c>
      <c r="G30" s="36">
        <f>SUM(G27:G29)</f>
        <v>0</v>
      </c>
      <c r="H30" s="36">
        <f>SUM(H27:H29)</f>
        <v>0</v>
      </c>
      <c r="I30" s="27">
        <f>F30</f>
        <v>0</v>
      </c>
      <c r="J30" s="36">
        <f>SUM(J27:J29)</f>
        <v>0</v>
      </c>
      <c r="K30" s="36">
        <f>SUM(K27:K29)</f>
        <v>0</v>
      </c>
      <c r="L30" s="36">
        <f>SUM(L27:L29)</f>
        <v>0</v>
      </c>
      <c r="M30" s="27">
        <f>J30</f>
        <v>0</v>
      </c>
      <c r="N30" s="36">
        <f>SUM(N27:N29)</f>
        <v>0</v>
      </c>
      <c r="O30" s="36">
        <f>SUM(O27:O29)</f>
        <v>0</v>
      </c>
      <c r="P30" s="36">
        <f>SUM(P27:P29)</f>
        <v>0</v>
      </c>
      <c r="Q30" s="27">
        <f>N30</f>
        <v>0</v>
      </c>
      <c r="R30" s="27"/>
    </row>
    <row r="31" spans="1:18" ht="12.75" hidden="1" customHeight="1" outlineLevel="1">
      <c r="A31" s="6"/>
      <c r="B31" s="35"/>
      <c r="C31" s="35"/>
      <c r="D31" s="35"/>
      <c r="E31" s="6"/>
      <c r="F31" s="35"/>
      <c r="G31" s="35"/>
      <c r="H31" s="35"/>
      <c r="I31" s="6"/>
      <c r="J31" s="35"/>
      <c r="K31" s="35"/>
      <c r="L31" s="35"/>
      <c r="M31" s="6"/>
      <c r="N31" s="35"/>
      <c r="O31" s="35"/>
      <c r="P31" s="35"/>
      <c r="Q31" s="6"/>
      <c r="R31" s="6"/>
    </row>
    <row r="32" spans="1:18" ht="12.75" hidden="1" customHeight="1" outlineLevel="1">
      <c r="A32" s="7" t="str">
        <f>Labels!B44</f>
        <v>Units In</v>
      </c>
      <c r="B32" s="36"/>
      <c r="C32" s="36"/>
      <c r="D32" s="36"/>
      <c r="E32" s="27"/>
      <c r="F32" s="36"/>
      <c r="G32" s="36"/>
      <c r="H32" s="36"/>
      <c r="I32" s="27"/>
      <c r="J32" s="36"/>
      <c r="K32" s="36"/>
      <c r="L32" s="36"/>
      <c r="M32" s="27"/>
      <c r="N32" s="36"/>
      <c r="O32" s="36"/>
      <c r="P32" s="36"/>
      <c r="Q32" s="27"/>
      <c r="R32" s="27"/>
    </row>
    <row r="33" spans="1:18" ht="12.75" hidden="1" customHeight="1" outlineLevel="1">
      <c r="A33" s="16" t="str">
        <f>"   "&amp;Labels!B64</f>
        <v xml:space="preserve">   Stage 1</v>
      </c>
      <c r="B33" s="59">
        <f>MIN(0.5*(0+Utilization!B18),B27)</f>
        <v>0</v>
      </c>
      <c r="C33" s="59">
        <f>MIN(0.5*(B33+Utilization!C18),C27)</f>
        <v>0</v>
      </c>
      <c r="D33" s="59">
        <f>MIN(0.5*(C33+Utilization!D18),D27)</f>
        <v>0</v>
      </c>
      <c r="E33" s="27">
        <f>B33</f>
        <v>0</v>
      </c>
      <c r="F33" s="59">
        <f>MIN(0.5*(D33+Utilization!F18),F27)</f>
        <v>0</v>
      </c>
      <c r="G33" s="59">
        <f>MIN(0.5*(F33+Utilization!G18),G27)</f>
        <v>0</v>
      </c>
      <c r="H33" s="59">
        <f>MIN(0.5*(G33+Utilization!H18),H27)</f>
        <v>0</v>
      </c>
      <c r="I33" s="27">
        <f>F33</f>
        <v>0</v>
      </c>
      <c r="J33" s="59">
        <f>MIN(0.5*(H33+Utilization!J18),J27)</f>
        <v>0</v>
      </c>
      <c r="K33" s="59">
        <f>MIN(0.5*(J33+Utilization!K18),K27)</f>
        <v>0</v>
      </c>
      <c r="L33" s="59">
        <f>MIN(0.5*(K33+Utilization!L18),L27)</f>
        <v>0</v>
      </c>
      <c r="M33" s="27">
        <f>J33</f>
        <v>0</v>
      </c>
      <c r="N33" s="59">
        <f>MIN(0.5*(L33+Utilization!N18),N27)</f>
        <v>0</v>
      </c>
      <c r="O33" s="59">
        <f>MIN(0.5*(N33+Utilization!O18),O27)</f>
        <v>0</v>
      </c>
      <c r="P33" s="59">
        <f>MIN(0.5*(O33+Utilization!P18),P27)</f>
        <v>0</v>
      </c>
      <c r="Q33" s="27">
        <f>N33</f>
        <v>0</v>
      </c>
      <c r="R33" s="27"/>
    </row>
    <row r="34" spans="1:18" ht="12.75" hidden="1" customHeight="1" outlineLevel="1">
      <c r="A34" s="16" t="str">
        <f>"   "&amp;Labels!B65</f>
        <v xml:space="preserve">   Stage 2</v>
      </c>
      <c r="B34" s="59">
        <f>MIN(0.5*(0+Utilization!B19),B28)</f>
        <v>0</v>
      </c>
      <c r="C34" s="59">
        <f>MIN(0.5*(B34+Utilization!C19),C28)</f>
        <v>0</v>
      </c>
      <c r="D34" s="59">
        <f>MIN(0.5*(C34+Utilization!D19),D28)</f>
        <v>0</v>
      </c>
      <c r="E34" s="27">
        <f>B34</f>
        <v>0</v>
      </c>
      <c r="F34" s="59">
        <f>MIN(0.5*(D34+Utilization!F19),F28)</f>
        <v>0</v>
      </c>
      <c r="G34" s="59">
        <f>MIN(0.5*(F34+Utilization!G19),G28)</f>
        <v>0</v>
      </c>
      <c r="H34" s="59">
        <f>MIN(0.5*(G34+Utilization!H19),H28)</f>
        <v>0</v>
      </c>
      <c r="I34" s="27">
        <f>F34</f>
        <v>0</v>
      </c>
      <c r="J34" s="59">
        <f>MIN(0.5*(H34+Utilization!J19),J28)</f>
        <v>0</v>
      </c>
      <c r="K34" s="59">
        <f>MIN(0.5*(J34+Utilization!K19),K28)</f>
        <v>0</v>
      </c>
      <c r="L34" s="59">
        <f>MIN(0.5*(K34+Utilization!L19),L28)</f>
        <v>0</v>
      </c>
      <c r="M34" s="27">
        <f>J34</f>
        <v>0</v>
      </c>
      <c r="N34" s="59">
        <f>MIN(0.5*(L34+Utilization!N19),N28)</f>
        <v>0</v>
      </c>
      <c r="O34" s="59">
        <f>MIN(0.5*(N34+Utilization!O19),O28)</f>
        <v>0</v>
      </c>
      <c r="P34" s="59">
        <f>MIN(0.5*(O34+Utilization!P19),P28)</f>
        <v>0</v>
      </c>
      <c r="Q34" s="27">
        <f>N34</f>
        <v>0</v>
      </c>
      <c r="R34" s="27"/>
    </row>
    <row r="35" spans="1:18" ht="12.75" hidden="1" customHeight="1" outlineLevel="1">
      <c r="A35" s="16" t="str">
        <f>"   "&amp;Labels!B66</f>
        <v xml:space="preserve">   Stage 3</v>
      </c>
      <c r="B35" s="59">
        <f>MIN(0.5*(0+Utilization!B20),B29)</f>
        <v>0</v>
      </c>
      <c r="C35" s="59">
        <f>MIN(0.5*(B35+Utilization!C20),C29)</f>
        <v>0</v>
      </c>
      <c r="D35" s="59">
        <f>MIN(0.5*(C35+Utilization!D20),D29)</f>
        <v>0</v>
      </c>
      <c r="E35" s="27">
        <f>B35</f>
        <v>0</v>
      </c>
      <c r="F35" s="59">
        <f>MIN(0.5*(D35+Utilization!F20),F29)</f>
        <v>0</v>
      </c>
      <c r="G35" s="59">
        <f>MIN(0.5*(F35+Utilization!G20),G29)</f>
        <v>0</v>
      </c>
      <c r="H35" s="59">
        <f>MIN(0.5*(G35+Utilization!H20),H29)</f>
        <v>0</v>
      </c>
      <c r="I35" s="27">
        <f>F35</f>
        <v>0</v>
      </c>
      <c r="J35" s="59">
        <f>MIN(0.5*(H35+Utilization!J20),J29)</f>
        <v>0</v>
      </c>
      <c r="K35" s="59">
        <f>MIN(0.5*(J35+Utilization!K20),K29)</f>
        <v>0</v>
      </c>
      <c r="L35" s="59">
        <f>MIN(0.5*(K35+Utilization!L20),L29)</f>
        <v>0</v>
      </c>
      <c r="M35" s="27">
        <f>J35</f>
        <v>0</v>
      </c>
      <c r="N35" s="59">
        <f>MIN(0.5*(L35+Utilization!N20),N29)</f>
        <v>0</v>
      </c>
      <c r="O35" s="59">
        <f>MIN(0.5*(N35+Utilization!O20),O29)</f>
        <v>0</v>
      </c>
      <c r="P35" s="59">
        <f>MIN(0.5*(O35+Utilization!P20),P29)</f>
        <v>0</v>
      </c>
      <c r="Q35" s="27">
        <f>N35</f>
        <v>0</v>
      </c>
      <c r="R35" s="27"/>
    </row>
    <row r="36" spans="1:18" ht="12.75" hidden="1" customHeight="1" outlineLevel="1">
      <c r="A36" s="9" t="str">
        <f>"   "&amp;Labels!C63</f>
        <v xml:space="preserve">   Total</v>
      </c>
      <c r="B36" s="28">
        <f>SUM(B33:B35)</f>
        <v>0</v>
      </c>
      <c r="C36" s="28">
        <f>SUM(C33:C35)</f>
        <v>0</v>
      </c>
      <c r="D36" s="28">
        <f>SUM(D33:D35)</f>
        <v>0</v>
      </c>
      <c r="E36" s="29">
        <f>B36</f>
        <v>0</v>
      </c>
      <c r="F36" s="28">
        <f>SUM(F33:F35)</f>
        <v>0</v>
      </c>
      <c r="G36" s="28">
        <f>SUM(G33:G35)</f>
        <v>0</v>
      </c>
      <c r="H36" s="28">
        <f>SUM(H33:H35)</f>
        <v>0</v>
      </c>
      <c r="I36" s="29">
        <f>F36</f>
        <v>0</v>
      </c>
      <c r="J36" s="28">
        <f>SUM(J33:J35)</f>
        <v>0</v>
      </c>
      <c r="K36" s="28">
        <f>SUM(K33:K35)</f>
        <v>0</v>
      </c>
      <c r="L36" s="28">
        <f>SUM(L33:L35)</f>
        <v>0</v>
      </c>
      <c r="M36" s="29">
        <f>J36</f>
        <v>0</v>
      </c>
      <c r="N36" s="28">
        <f>SUM(N33:N35)</f>
        <v>0</v>
      </c>
      <c r="O36" s="28">
        <f>SUM(O33:O35)</f>
        <v>0</v>
      </c>
      <c r="P36" s="28">
        <f>SUM(P33:P35)</f>
        <v>0</v>
      </c>
      <c r="Q36" s="29">
        <f>N36</f>
        <v>0</v>
      </c>
      <c r="R36" s="29"/>
    </row>
    <row r="37" spans="1:18" ht="12.75" hidden="1" customHeight="1" outlineLevel="1"/>
    <row r="38" spans="1:18" ht="12.75" hidden="1" customHeight="1" outlineLevel="1" collapsed="1"/>
    <row r="39" spans="1:18" ht="12.75" customHeight="1" collapsed="1"/>
    <row r="40" spans="1:18" ht="12.75" customHeight="1">
      <c r="A40" s="145" t="str">
        <f>"Other Units Processed"</f>
        <v>Other Units Processed</v>
      </c>
      <c r="B40" s="145"/>
    </row>
    <row r="41" spans="1:18" ht="12.75" hidden="1" customHeight="1" outlineLevel="1">
      <c r="A41" s="1" t="str">
        <f>""</f>
        <v/>
      </c>
    </row>
    <row r="42" spans="1:18" ht="12.75" hidden="1" customHeight="1" outlineLevel="1">
      <c r="B42" s="11" t="str">
        <f>ZZZ__FnCalls!F7</f>
        <v>Jan 2011</v>
      </c>
      <c r="C42" s="12" t="str">
        <f>ZZZ__FnCalls!F8</f>
        <v>Feb 2011</v>
      </c>
      <c r="D42" s="12" t="str">
        <f>ZZZ__FnCalls!F9</f>
        <v>Mar 2011</v>
      </c>
      <c r="E42" s="13" t="str">
        <f>ZZZ__FnCalls!G7</f>
        <v>Q1 2011</v>
      </c>
      <c r="F42" s="12" t="str">
        <f>ZZZ__FnCalls!F10</f>
        <v>Apr 2011</v>
      </c>
      <c r="G42" s="12" t="str">
        <f>ZZZ__FnCalls!F11</f>
        <v>May 2011</v>
      </c>
      <c r="H42" s="12" t="str">
        <f>ZZZ__FnCalls!F12</f>
        <v>Jun 2011</v>
      </c>
      <c r="I42" s="13" t="str">
        <f>ZZZ__FnCalls!G10</f>
        <v>Q2 2011</v>
      </c>
      <c r="J42" s="12" t="str">
        <f>ZZZ__FnCalls!F13</f>
        <v>Jul 2011</v>
      </c>
      <c r="K42" s="12" t="str">
        <f>ZZZ__FnCalls!F14</f>
        <v>Aug 2011</v>
      </c>
      <c r="L42" s="12" t="str">
        <f>ZZZ__FnCalls!F15</f>
        <v>Sep 2011</v>
      </c>
      <c r="M42" s="13" t="str">
        <f>ZZZ__FnCalls!G13</f>
        <v>Q3 2011</v>
      </c>
      <c r="N42" s="12" t="str">
        <f>ZZZ__FnCalls!F16</f>
        <v>Oct 2011</v>
      </c>
      <c r="O42" s="12" t="str">
        <f>ZZZ__FnCalls!F17</f>
        <v>Nov 2011</v>
      </c>
      <c r="P42" s="12" t="str">
        <f>ZZZ__FnCalls!F18</f>
        <v>Dec 2011</v>
      </c>
      <c r="Q42" s="13" t="str">
        <f>ZZZ__FnCalls!G16</f>
        <v>Q4 2011</v>
      </c>
      <c r="R42" s="13" t="str">
        <f>ZZZ__FnCalls!H19</f>
        <v>2012</v>
      </c>
    </row>
    <row r="43" spans="1:18" ht="12.75" hidden="1" customHeight="1" outlineLevel="1">
      <c r="A43" s="4" t="str">
        <f>Labels!B48</f>
        <v>Units Scrap</v>
      </c>
      <c r="B43" s="24"/>
      <c r="C43" s="24"/>
      <c r="D43" s="24"/>
      <c r="E43" s="25"/>
      <c r="F43" s="24"/>
      <c r="G43" s="24"/>
      <c r="H43" s="24"/>
      <c r="I43" s="25"/>
      <c r="J43" s="24"/>
      <c r="K43" s="24"/>
      <c r="L43" s="24"/>
      <c r="M43" s="25"/>
      <c r="N43" s="24"/>
      <c r="O43" s="24"/>
      <c r="P43" s="24"/>
      <c r="Q43" s="25"/>
      <c r="R43" s="25"/>
    </row>
    <row r="44" spans="1:18" ht="12.75" hidden="1" customHeight="1" outlineLevel="1">
      <c r="A44" s="16" t="str">
        <f>"   "&amp;Labels!B64</f>
        <v xml:space="preserve">   Stage 1</v>
      </c>
      <c r="B44" s="59">
        <f>B33*('(Other Computations)'!B8*Transitions!B26+'(Other Computations)'!C8*Transitions!B27+'(Other Computations)'!D8*Transitions!B28)</f>
        <v>0</v>
      </c>
      <c r="C44" s="59">
        <f>C33*('(Other Computations)'!B8*Transitions!C26+'(Other Computations)'!C8*Transitions!C27+'(Other Computations)'!D8*Transitions!C28)</f>
        <v>0</v>
      </c>
      <c r="D44" s="59">
        <f>D33*('(Other Computations)'!B8*Transitions!D26+'(Other Computations)'!C8*Transitions!D27+'(Other Computations)'!D8*Transitions!D28)</f>
        <v>0</v>
      </c>
      <c r="E44" s="27">
        <f>SUM(B44:D44)</f>
        <v>0</v>
      </c>
      <c r="F44" s="59">
        <f>F33*('(Other Computations)'!B8*Transitions!F26+'(Other Computations)'!C8*Transitions!F27+'(Other Computations)'!D8*Transitions!F28)</f>
        <v>0</v>
      </c>
      <c r="G44" s="59">
        <f>G33*('(Other Computations)'!B8*Transitions!G26+'(Other Computations)'!C8*Transitions!G27+'(Other Computations)'!D8*Transitions!G28)</f>
        <v>0</v>
      </c>
      <c r="H44" s="59">
        <f>H33*('(Other Computations)'!B8*Transitions!H26+'(Other Computations)'!C8*Transitions!H27+'(Other Computations)'!D8*Transitions!H28)</f>
        <v>0</v>
      </c>
      <c r="I44" s="27">
        <f>SUM(F44:H44)</f>
        <v>0</v>
      </c>
      <c r="J44" s="59">
        <f>J33*('(Other Computations)'!B8*Transitions!J26+'(Other Computations)'!C8*Transitions!J27+'(Other Computations)'!D8*Transitions!J28)</f>
        <v>0</v>
      </c>
      <c r="K44" s="59">
        <f>K33*('(Other Computations)'!B8*Transitions!K26+'(Other Computations)'!C8*Transitions!K27+'(Other Computations)'!D8*Transitions!K28)</f>
        <v>0</v>
      </c>
      <c r="L44" s="59">
        <f>L33*('(Other Computations)'!B8*Transitions!L26+'(Other Computations)'!C8*Transitions!L27+'(Other Computations)'!D8*Transitions!L28)</f>
        <v>0</v>
      </c>
      <c r="M44" s="27">
        <f>SUM(J44:L44)</f>
        <v>0</v>
      </c>
      <c r="N44" s="59">
        <f>N33*('(Other Computations)'!B8*Transitions!N26+'(Other Computations)'!C8*Transitions!N27+'(Other Computations)'!D8*Transitions!N28)</f>
        <v>0</v>
      </c>
      <c r="O44" s="59">
        <f>O33*('(Other Computations)'!B8*Transitions!O26+'(Other Computations)'!C8*Transitions!O27+'(Other Computations)'!D8*Transitions!O28)</f>
        <v>0</v>
      </c>
      <c r="P44" s="59">
        <f>P33*('(Other Computations)'!B8*Transitions!P26+'(Other Computations)'!C8*Transitions!P27+'(Other Computations)'!D8*Transitions!P28)</f>
        <v>0</v>
      </c>
      <c r="Q44" s="27">
        <f>SUM(N44:P44)</f>
        <v>0</v>
      </c>
      <c r="R44" s="27"/>
    </row>
    <row r="45" spans="1:18" ht="12.75" hidden="1" customHeight="1" outlineLevel="1">
      <c r="A45" s="16" t="str">
        <f>"   "&amp;Labels!B65</f>
        <v xml:space="preserve">   Stage 2</v>
      </c>
      <c r="B45" s="59">
        <f>B34*('(Other Computations)'!B9*Transitions!B26+'(Other Computations)'!C9*Transitions!B27+'(Other Computations)'!D9*Transitions!B28)</f>
        <v>0</v>
      </c>
      <c r="C45" s="59">
        <f>C34*('(Other Computations)'!B9*Transitions!C26+'(Other Computations)'!C9*Transitions!C27+'(Other Computations)'!D9*Transitions!C28)</f>
        <v>0</v>
      </c>
      <c r="D45" s="59">
        <f>D34*('(Other Computations)'!B9*Transitions!D26+'(Other Computations)'!C9*Transitions!D27+'(Other Computations)'!D9*Transitions!D28)</f>
        <v>0</v>
      </c>
      <c r="E45" s="27">
        <f>SUM(B45:D45)</f>
        <v>0</v>
      </c>
      <c r="F45" s="59">
        <f>F34*('(Other Computations)'!B9*Transitions!F26+'(Other Computations)'!C9*Transitions!F27+'(Other Computations)'!D9*Transitions!F28)</f>
        <v>0</v>
      </c>
      <c r="G45" s="59">
        <f>G34*('(Other Computations)'!B9*Transitions!G26+'(Other Computations)'!C9*Transitions!G27+'(Other Computations)'!D9*Transitions!G28)</f>
        <v>0</v>
      </c>
      <c r="H45" s="59">
        <f>H34*('(Other Computations)'!B9*Transitions!H26+'(Other Computations)'!C9*Transitions!H27+'(Other Computations)'!D9*Transitions!H28)</f>
        <v>0</v>
      </c>
      <c r="I45" s="27">
        <f>SUM(F45:H45)</f>
        <v>0</v>
      </c>
      <c r="J45" s="59">
        <f>J34*('(Other Computations)'!B9*Transitions!J26+'(Other Computations)'!C9*Transitions!J27+'(Other Computations)'!D9*Transitions!J28)</f>
        <v>0</v>
      </c>
      <c r="K45" s="59">
        <f>K34*('(Other Computations)'!B9*Transitions!K26+'(Other Computations)'!C9*Transitions!K27+'(Other Computations)'!D9*Transitions!K28)</f>
        <v>0</v>
      </c>
      <c r="L45" s="59">
        <f>L34*('(Other Computations)'!B9*Transitions!L26+'(Other Computations)'!C9*Transitions!L27+'(Other Computations)'!D9*Transitions!L28)</f>
        <v>0</v>
      </c>
      <c r="M45" s="27">
        <f>SUM(J45:L45)</f>
        <v>0</v>
      </c>
      <c r="N45" s="59">
        <f>N34*('(Other Computations)'!B9*Transitions!N26+'(Other Computations)'!C9*Transitions!N27+'(Other Computations)'!D9*Transitions!N28)</f>
        <v>0</v>
      </c>
      <c r="O45" s="59">
        <f>O34*('(Other Computations)'!B9*Transitions!O26+'(Other Computations)'!C9*Transitions!O27+'(Other Computations)'!D9*Transitions!O28)</f>
        <v>0</v>
      </c>
      <c r="P45" s="59">
        <f>P34*('(Other Computations)'!B9*Transitions!P26+'(Other Computations)'!C9*Transitions!P27+'(Other Computations)'!D9*Transitions!P28)</f>
        <v>0</v>
      </c>
      <c r="Q45" s="27">
        <f>SUM(N45:P45)</f>
        <v>0</v>
      </c>
      <c r="R45" s="27"/>
    </row>
    <row r="46" spans="1:18" ht="12.75" hidden="1" customHeight="1" outlineLevel="1">
      <c r="A46" s="16" t="str">
        <f>"   "&amp;Labels!B66</f>
        <v xml:space="preserve">   Stage 3</v>
      </c>
      <c r="B46" s="59">
        <f>B35*('(Other Computations)'!B10*Transitions!B26+'(Other Computations)'!C10*Transitions!B27+'(Other Computations)'!D10*Transitions!B28)</f>
        <v>0</v>
      </c>
      <c r="C46" s="59">
        <f>C35*('(Other Computations)'!B10*Transitions!C26+'(Other Computations)'!C10*Transitions!C27+'(Other Computations)'!D10*Transitions!C28)</f>
        <v>0</v>
      </c>
      <c r="D46" s="59">
        <f>D35*('(Other Computations)'!B10*Transitions!D26+'(Other Computations)'!C10*Transitions!D27+'(Other Computations)'!D10*Transitions!D28)</f>
        <v>0</v>
      </c>
      <c r="E46" s="27">
        <f>SUM(B46:D46)</f>
        <v>0</v>
      </c>
      <c r="F46" s="59">
        <f>F35*('(Other Computations)'!B10*Transitions!F26+'(Other Computations)'!C10*Transitions!F27+'(Other Computations)'!D10*Transitions!F28)</f>
        <v>0</v>
      </c>
      <c r="G46" s="59">
        <f>G35*('(Other Computations)'!B10*Transitions!G26+'(Other Computations)'!C10*Transitions!G27+'(Other Computations)'!D10*Transitions!G28)</f>
        <v>0</v>
      </c>
      <c r="H46" s="59">
        <f>H35*('(Other Computations)'!B10*Transitions!H26+'(Other Computations)'!C10*Transitions!H27+'(Other Computations)'!D10*Transitions!H28)</f>
        <v>0</v>
      </c>
      <c r="I46" s="27">
        <f>SUM(F46:H46)</f>
        <v>0</v>
      </c>
      <c r="J46" s="59">
        <f>J35*('(Other Computations)'!B10*Transitions!J26+'(Other Computations)'!C10*Transitions!J27+'(Other Computations)'!D10*Transitions!J28)</f>
        <v>0</v>
      </c>
      <c r="K46" s="59">
        <f>K35*('(Other Computations)'!B10*Transitions!K26+'(Other Computations)'!C10*Transitions!K27+'(Other Computations)'!D10*Transitions!K28)</f>
        <v>0</v>
      </c>
      <c r="L46" s="59">
        <f>L35*('(Other Computations)'!B10*Transitions!L26+'(Other Computations)'!C10*Transitions!L27+'(Other Computations)'!D10*Transitions!L28)</f>
        <v>0</v>
      </c>
      <c r="M46" s="27">
        <f>SUM(J46:L46)</f>
        <v>0</v>
      </c>
      <c r="N46" s="59">
        <f>N35*('(Other Computations)'!B10*Transitions!N26+'(Other Computations)'!C10*Transitions!N27+'(Other Computations)'!D10*Transitions!N28)</f>
        <v>0</v>
      </c>
      <c r="O46" s="59">
        <f>O35*('(Other Computations)'!B10*Transitions!O26+'(Other Computations)'!C10*Transitions!O27+'(Other Computations)'!D10*Transitions!O28)</f>
        <v>0</v>
      </c>
      <c r="P46" s="59">
        <f>P35*('(Other Computations)'!B10*Transitions!P26+'(Other Computations)'!C10*Transitions!P27+'(Other Computations)'!D10*Transitions!P28)</f>
        <v>0</v>
      </c>
      <c r="Q46" s="27">
        <f>SUM(N46:P46)</f>
        <v>0</v>
      </c>
      <c r="R46" s="27"/>
    </row>
    <row r="47" spans="1:18" ht="12.75" hidden="1" customHeight="1" outlineLevel="1">
      <c r="A47" s="7" t="str">
        <f>"   "&amp;Labels!C63</f>
        <v xml:space="preserve">   Total</v>
      </c>
      <c r="B47" s="36">
        <f>SUM(B44:B46)</f>
        <v>0</v>
      </c>
      <c r="C47" s="36">
        <f>SUM(C44:C46)</f>
        <v>0</v>
      </c>
      <c r="D47" s="36">
        <f>SUM(D44:D46)</f>
        <v>0</v>
      </c>
      <c r="E47" s="27">
        <f>SUM(B47:D47)</f>
        <v>0</v>
      </c>
      <c r="F47" s="36">
        <f>SUM(F44:F46)</f>
        <v>0</v>
      </c>
      <c r="G47" s="36">
        <f>SUM(G44:G46)</f>
        <v>0</v>
      </c>
      <c r="H47" s="36">
        <f>SUM(H44:H46)</f>
        <v>0</v>
      </c>
      <c r="I47" s="27">
        <f>SUM(F47:H47)</f>
        <v>0</v>
      </c>
      <c r="J47" s="36">
        <f>SUM(J44:J46)</f>
        <v>0</v>
      </c>
      <c r="K47" s="36">
        <f>SUM(K44:K46)</f>
        <v>0</v>
      </c>
      <c r="L47" s="36">
        <f>SUM(L44:L46)</f>
        <v>0</v>
      </c>
      <c r="M47" s="27">
        <f>SUM(J47:L47)</f>
        <v>0</v>
      </c>
      <c r="N47" s="36">
        <f>SUM(N44:N46)</f>
        <v>0</v>
      </c>
      <c r="O47" s="36">
        <f>SUM(O44:O46)</f>
        <v>0</v>
      </c>
      <c r="P47" s="36">
        <f>SUM(P44:P46)</f>
        <v>0</v>
      </c>
      <c r="Q47" s="27">
        <f>SUM(N47:P47)</f>
        <v>0</v>
      </c>
      <c r="R47" s="27"/>
    </row>
    <row r="48" spans="1:18" ht="12.75" hidden="1" customHeight="1" outlineLevel="1">
      <c r="A48" s="6"/>
      <c r="B48" s="35"/>
      <c r="C48" s="35"/>
      <c r="D48" s="35"/>
      <c r="E48" s="6"/>
      <c r="F48" s="35"/>
      <c r="G48" s="35"/>
      <c r="H48" s="35"/>
      <c r="I48" s="6"/>
      <c r="J48" s="35"/>
      <c r="K48" s="35"/>
      <c r="L48" s="35"/>
      <c r="M48" s="6"/>
      <c r="N48" s="35"/>
      <c r="O48" s="35"/>
      <c r="P48" s="35"/>
      <c r="Q48" s="6"/>
      <c r="R48" s="6"/>
    </row>
    <row r="49" spans="1:18" ht="12.75" hidden="1" customHeight="1" outlineLevel="1">
      <c r="A49" s="7" t="str">
        <f>Labels!B42</f>
        <v>Units Buffer Stock</v>
      </c>
      <c r="B49" s="36"/>
      <c r="C49" s="36"/>
      <c r="D49" s="36"/>
      <c r="E49" s="27"/>
      <c r="F49" s="36"/>
      <c r="G49" s="36"/>
      <c r="H49" s="36"/>
      <c r="I49" s="27"/>
      <c r="J49" s="36"/>
      <c r="K49" s="36"/>
      <c r="L49" s="36"/>
      <c r="M49" s="27"/>
      <c r="N49" s="36"/>
      <c r="O49" s="36"/>
      <c r="P49" s="36"/>
      <c r="Q49" s="27"/>
      <c r="R49" s="27"/>
    </row>
    <row r="50" spans="1:18" ht="12.75" hidden="1" customHeight="1" outlineLevel="1">
      <c r="A50" s="16" t="str">
        <f>"   "&amp;Labels!B64</f>
        <v xml:space="preserve">   Stage 1</v>
      </c>
      <c r="B50" s="59">
        <f>B27-B33+0</f>
        <v>0</v>
      </c>
      <c r="C50" s="59">
        <f t="shared" ref="C50:D52" si="0">C27-C33+B50</f>
        <v>0</v>
      </c>
      <c r="D50" s="59">
        <f t="shared" si="0"/>
        <v>0</v>
      </c>
      <c r="E50" s="27">
        <f>B50</f>
        <v>0</v>
      </c>
      <c r="F50" s="59">
        <f>F27-F33+D50</f>
        <v>0</v>
      </c>
      <c r="G50" s="59">
        <f t="shared" ref="G50:H52" si="1">G27-G33+F50</f>
        <v>0</v>
      </c>
      <c r="H50" s="59">
        <f t="shared" si="1"/>
        <v>0</v>
      </c>
      <c r="I50" s="27">
        <f>F50</f>
        <v>0</v>
      </c>
      <c r="J50" s="59">
        <f>J27-J33+H50</f>
        <v>0</v>
      </c>
      <c r="K50" s="59">
        <f t="shared" ref="K50:L52" si="2">K27-K33+J50</f>
        <v>0</v>
      </c>
      <c r="L50" s="59">
        <f t="shared" si="2"/>
        <v>0</v>
      </c>
      <c r="M50" s="27">
        <f>J50</f>
        <v>0</v>
      </c>
      <c r="N50" s="59">
        <f>N27-N33+L50</f>
        <v>0</v>
      </c>
      <c r="O50" s="59">
        <f t="shared" ref="O50:P52" si="3">O27-O33+N50</f>
        <v>0</v>
      </c>
      <c r="P50" s="59">
        <f t="shared" si="3"/>
        <v>0</v>
      </c>
      <c r="Q50" s="27">
        <f>N50</f>
        <v>0</v>
      </c>
      <c r="R50" s="27"/>
    </row>
    <row r="51" spans="1:18" ht="12.75" hidden="1" customHeight="1" outlineLevel="1">
      <c r="A51" s="16" t="str">
        <f>"   "&amp;Labels!B65</f>
        <v xml:space="preserve">   Stage 2</v>
      </c>
      <c r="B51" s="59">
        <f>B28-B34+0</f>
        <v>0</v>
      </c>
      <c r="C51" s="59">
        <f t="shared" si="0"/>
        <v>0</v>
      </c>
      <c r="D51" s="59">
        <f t="shared" si="0"/>
        <v>0</v>
      </c>
      <c r="E51" s="27">
        <f>B51</f>
        <v>0</v>
      </c>
      <c r="F51" s="59">
        <f>F28-F34+D51</f>
        <v>0</v>
      </c>
      <c r="G51" s="59">
        <f t="shared" si="1"/>
        <v>0</v>
      </c>
      <c r="H51" s="59">
        <f t="shared" si="1"/>
        <v>0</v>
      </c>
      <c r="I51" s="27">
        <f>F51</f>
        <v>0</v>
      </c>
      <c r="J51" s="59">
        <f>J28-J34+H51</f>
        <v>0</v>
      </c>
      <c r="K51" s="59">
        <f t="shared" si="2"/>
        <v>0</v>
      </c>
      <c r="L51" s="59">
        <f t="shared" si="2"/>
        <v>0</v>
      </c>
      <c r="M51" s="27">
        <f>J51</f>
        <v>0</v>
      </c>
      <c r="N51" s="59">
        <f>N28-N34+L51</f>
        <v>0</v>
      </c>
      <c r="O51" s="59">
        <f t="shared" si="3"/>
        <v>0</v>
      </c>
      <c r="P51" s="59">
        <f t="shared" si="3"/>
        <v>0</v>
      </c>
      <c r="Q51" s="27">
        <f>N51</f>
        <v>0</v>
      </c>
      <c r="R51" s="27"/>
    </row>
    <row r="52" spans="1:18" ht="12.75" hidden="1" customHeight="1" outlineLevel="1">
      <c r="A52" s="16" t="str">
        <f>"   "&amp;Labels!B66</f>
        <v xml:space="preserve">   Stage 3</v>
      </c>
      <c r="B52" s="59">
        <f>B29-B35+0</f>
        <v>0</v>
      </c>
      <c r="C52" s="59">
        <f t="shared" si="0"/>
        <v>0</v>
      </c>
      <c r="D52" s="59">
        <f t="shared" si="0"/>
        <v>0</v>
      </c>
      <c r="E52" s="27">
        <f>B52</f>
        <v>0</v>
      </c>
      <c r="F52" s="59">
        <f>F29-F35+D52</f>
        <v>0</v>
      </c>
      <c r="G52" s="59">
        <f t="shared" si="1"/>
        <v>0</v>
      </c>
      <c r="H52" s="59">
        <f t="shared" si="1"/>
        <v>0</v>
      </c>
      <c r="I52" s="27">
        <f>F52</f>
        <v>0</v>
      </c>
      <c r="J52" s="59">
        <f>J29-J35+H52</f>
        <v>0</v>
      </c>
      <c r="K52" s="59">
        <f t="shared" si="2"/>
        <v>0</v>
      </c>
      <c r="L52" s="59">
        <f t="shared" si="2"/>
        <v>0</v>
      </c>
      <c r="M52" s="27">
        <f>J52</f>
        <v>0</v>
      </c>
      <c r="N52" s="59">
        <f>N29-N35+L52</f>
        <v>0</v>
      </c>
      <c r="O52" s="59">
        <f t="shared" si="3"/>
        <v>0</v>
      </c>
      <c r="P52" s="59">
        <f t="shared" si="3"/>
        <v>0</v>
      </c>
      <c r="Q52" s="27">
        <f>N52</f>
        <v>0</v>
      </c>
      <c r="R52" s="27"/>
    </row>
    <row r="53" spans="1:18" ht="12.75" hidden="1" customHeight="1" outlineLevel="1">
      <c r="A53" s="9" t="str">
        <f>"   "&amp;Labels!C63</f>
        <v xml:space="preserve">   Total</v>
      </c>
      <c r="B53" s="28">
        <f>SUM(B50:B52)</f>
        <v>0</v>
      </c>
      <c r="C53" s="28">
        <f>SUM(C50:C52)</f>
        <v>0</v>
      </c>
      <c r="D53" s="28">
        <f>SUM(D50:D52)</f>
        <v>0</v>
      </c>
      <c r="E53" s="29">
        <f>B53</f>
        <v>0</v>
      </c>
      <c r="F53" s="28">
        <f>SUM(F50:F52)</f>
        <v>0</v>
      </c>
      <c r="G53" s="28">
        <f>SUM(G50:G52)</f>
        <v>0</v>
      </c>
      <c r="H53" s="28">
        <f>SUM(H50:H52)</f>
        <v>0</v>
      </c>
      <c r="I53" s="29">
        <f>F53</f>
        <v>0</v>
      </c>
      <c r="J53" s="28">
        <f>SUM(J50:J52)</f>
        <v>0</v>
      </c>
      <c r="K53" s="28">
        <f>SUM(K50:K52)</f>
        <v>0</v>
      </c>
      <c r="L53" s="28">
        <f>SUM(L50:L52)</f>
        <v>0</v>
      </c>
      <c r="M53" s="29">
        <f>J53</f>
        <v>0</v>
      </c>
      <c r="N53" s="28">
        <f>SUM(N50:N52)</f>
        <v>0</v>
      </c>
      <c r="O53" s="28">
        <f>SUM(O50:O52)</f>
        <v>0</v>
      </c>
      <c r="P53" s="28">
        <f>SUM(P50:P52)</f>
        <v>0</v>
      </c>
      <c r="Q53" s="29">
        <f>N53</f>
        <v>0</v>
      </c>
      <c r="R53" s="29"/>
    </row>
    <row r="54" spans="1:18" ht="12.75" hidden="1" customHeight="1" outlineLevel="1"/>
    <row r="55" spans="1:18" ht="12.75" hidden="1" customHeight="1" outlineLevel="1" collapsed="1"/>
    <row r="56" spans="1:18" ht="12.75" customHeight="1" collapsed="1"/>
  </sheetData>
  <mergeCells count="8">
    <mergeCell ref="A17:B17"/>
    <mergeCell ref="A40:B40"/>
    <mergeCell ref="A1:E1"/>
    <mergeCell ref="A2:E2"/>
    <mergeCell ref="A3:E3"/>
    <mergeCell ref="A4:E4"/>
    <mergeCell ref="A5:E5"/>
    <mergeCell ref="A6:B6"/>
  </mergeCells>
  <pageMargins left="0.75" right="0.75" top="1" bottom="1" header="0.5" footer="0.5"/>
  <pageSetup paperSize="9" orientation="landscape"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R41"/>
  <sheetViews>
    <sheetView workbookViewId="0">
      <selection sqref="A1:E1"/>
    </sheetView>
  </sheetViews>
  <sheetFormatPr defaultRowHeight="12.75" customHeight="1" outlineLevelRow="1"/>
  <cols>
    <col min="1" max="1" width="18.710937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 min="18" max="18" width="5.42578125" customWidth="1"/>
  </cols>
  <sheetData>
    <row r="1" spans="1:18" ht="12.75" customHeight="1">
      <c r="A1" s="146" t="str">
        <f>Inputs!B10</f>
        <v>Test Project</v>
      </c>
      <c r="B1" s="146"/>
      <c r="C1" s="146"/>
      <c r="D1" s="146"/>
      <c r="E1" s="146"/>
    </row>
    <row r="2" spans="1:18" ht="12.75" customHeight="1">
      <c r="A2" s="146" t="str">
        <f>Inputs!B8</f>
        <v>ABC, Inc.</v>
      </c>
      <c r="B2" s="146"/>
      <c r="C2" s="146"/>
      <c r="D2" s="146"/>
      <c r="E2" s="146"/>
    </row>
    <row r="3" spans="1:18" ht="12.75" customHeight="1">
      <c r="A3" s="146" t="str">
        <f>"Scenario "&amp;Inputs!B12</f>
        <v>Scenario 1</v>
      </c>
      <c r="B3" s="146"/>
      <c r="C3" s="146"/>
      <c r="D3" s="146"/>
      <c r="E3" s="146"/>
    </row>
    <row r="4" spans="1:18" ht="12.75" customHeight="1">
      <c r="A4" s="146" t="str">
        <f>"Utilization"</f>
        <v>Utilization</v>
      </c>
      <c r="B4" s="146"/>
      <c r="C4" s="146"/>
      <c r="D4" s="146"/>
      <c r="E4" s="146"/>
    </row>
    <row r="5" spans="1:18" ht="12.75" customHeight="1">
      <c r="A5" s="146" t="str">
        <f>""</f>
        <v/>
      </c>
      <c r="B5" s="146"/>
      <c r="C5" s="146"/>
      <c r="D5" s="146"/>
      <c r="E5" s="146"/>
    </row>
    <row r="6" spans="1:18" ht="12.75" customHeight="1">
      <c r="B6" s="11" t="str">
        <f>ZZZ__FnCalls!F7</f>
        <v>Jan 2011</v>
      </c>
      <c r="C6" s="12" t="str">
        <f>ZZZ__FnCalls!F8</f>
        <v>Feb 2011</v>
      </c>
      <c r="D6" s="12" t="str">
        <f>ZZZ__FnCalls!F9</f>
        <v>Mar 2011</v>
      </c>
      <c r="E6" s="13" t="str">
        <f>ZZZ__FnCalls!G7</f>
        <v>Q1 2011</v>
      </c>
      <c r="F6" s="12" t="str">
        <f>ZZZ__FnCalls!F10</f>
        <v>Apr 2011</v>
      </c>
      <c r="G6" s="12" t="str">
        <f>ZZZ__FnCalls!F11</f>
        <v>May 2011</v>
      </c>
      <c r="H6" s="12" t="str">
        <f>ZZZ__FnCalls!F12</f>
        <v>Jun 2011</v>
      </c>
      <c r="I6" s="13" t="str">
        <f>ZZZ__FnCalls!G10</f>
        <v>Q2 2011</v>
      </c>
      <c r="J6" s="12" t="str">
        <f>ZZZ__FnCalls!F13</f>
        <v>Jul 2011</v>
      </c>
      <c r="K6" s="12" t="str">
        <f>ZZZ__FnCalls!F14</f>
        <v>Aug 2011</v>
      </c>
      <c r="L6" s="12" t="str">
        <f>ZZZ__FnCalls!F15</f>
        <v>Sep 2011</v>
      </c>
      <c r="M6" s="13" t="str">
        <f>ZZZ__FnCalls!G13</f>
        <v>Q3 2011</v>
      </c>
      <c r="N6" s="12" t="str">
        <f>ZZZ__FnCalls!F16</f>
        <v>Oct 2011</v>
      </c>
      <c r="O6" s="12" t="str">
        <f>ZZZ__FnCalls!F17</f>
        <v>Nov 2011</v>
      </c>
      <c r="P6" s="12" t="str">
        <f>ZZZ__FnCalls!F18</f>
        <v>Dec 2011</v>
      </c>
      <c r="Q6" s="13" t="str">
        <f>ZZZ__FnCalls!G16</f>
        <v>Q4 2011</v>
      </c>
      <c r="R6" s="13" t="str">
        <f>ZZZ__FnCalls!H19</f>
        <v>2012</v>
      </c>
    </row>
    <row r="7" spans="1:18" ht="12.75" customHeight="1">
      <c r="A7" s="4" t="str">
        <f>Labels!B9</f>
        <v>Capacity Utilization %</v>
      </c>
      <c r="B7" s="60"/>
      <c r="C7" s="60"/>
      <c r="D7" s="60"/>
      <c r="E7" s="61"/>
      <c r="F7" s="60"/>
      <c r="G7" s="60"/>
      <c r="H7" s="60"/>
      <c r="I7" s="61"/>
      <c r="J7" s="60"/>
      <c r="K7" s="60"/>
      <c r="L7" s="60"/>
      <c r="M7" s="61"/>
      <c r="N7" s="60"/>
      <c r="O7" s="60"/>
      <c r="P7" s="60"/>
      <c r="Q7" s="61"/>
      <c r="R7" s="61"/>
    </row>
    <row r="8" spans="1:18" ht="12.75" customHeight="1">
      <c r="A8" s="16" t="str">
        <f>"   "&amp;Labels!B64</f>
        <v xml:space="preserve">   Stage 1</v>
      </c>
      <c r="B8" s="62">
        <f>IF(B18=0,0,Units!B33/B18)</f>
        <v>0</v>
      </c>
      <c r="C8" s="62">
        <f>IF(C18=0,0,Units!C33/C18)</f>
        <v>0</v>
      </c>
      <c r="D8" s="62">
        <f>IF(D18=0,0,Units!D33/D18)</f>
        <v>0</v>
      </c>
      <c r="E8" s="63">
        <f>IF(SUM(B18:D18)=0,0,Units!B33/SUM(B18:D18))</f>
        <v>0</v>
      </c>
      <c r="F8" s="62">
        <f>IF(F18=0,0,Units!F33/F18)</f>
        <v>0</v>
      </c>
      <c r="G8" s="62">
        <f>IF(G18=0,0,Units!G33/G18)</f>
        <v>0</v>
      </c>
      <c r="H8" s="62">
        <f>IF(H18=0,0,Units!H33/H18)</f>
        <v>0</v>
      </c>
      <c r="I8" s="63">
        <f>IF(SUM(F18:H18)=0,0,Units!F33/SUM(F18:H18))</f>
        <v>0</v>
      </c>
      <c r="J8" s="62">
        <f>IF(J18=0,0,Units!J33/J18)</f>
        <v>0</v>
      </c>
      <c r="K8" s="62">
        <f>IF(K18=0,0,Units!K33/K18)</f>
        <v>0</v>
      </c>
      <c r="L8" s="62">
        <f>IF(L18=0,0,Units!L33/L18)</f>
        <v>0</v>
      </c>
      <c r="M8" s="63">
        <f>IF(SUM(J18:L18)=0,0,Units!J33/SUM(J18:L18))</f>
        <v>0</v>
      </c>
      <c r="N8" s="62">
        <f>IF(N18=0,0,Units!N33/N18)</f>
        <v>0</v>
      </c>
      <c r="O8" s="62">
        <f>IF(O18=0,0,Units!O33/O18)</f>
        <v>0</v>
      </c>
      <c r="P8" s="62">
        <f>IF(P18=0,0,Units!P33/P18)</f>
        <v>0</v>
      </c>
      <c r="Q8" s="63">
        <f>IF(SUM(N18:P18)=0,0,Units!N33/SUM(N18:P18))</f>
        <v>0</v>
      </c>
      <c r="R8" s="63"/>
    </row>
    <row r="9" spans="1:18" ht="12.75" customHeight="1">
      <c r="A9" s="16" t="str">
        <f>"   "&amp;Labels!B65</f>
        <v xml:space="preserve">   Stage 2</v>
      </c>
      <c r="B9" s="62">
        <f>IF(B19=0,0,Units!B34/B19)</f>
        <v>0</v>
      </c>
      <c r="C9" s="62">
        <f>IF(C19=0,0,Units!C34/C19)</f>
        <v>0</v>
      </c>
      <c r="D9" s="62">
        <f>IF(D19=0,0,Units!D34/D19)</f>
        <v>0</v>
      </c>
      <c r="E9" s="63">
        <f>IF(SUM(B19:D19)=0,0,Units!B34/SUM(B19:D19))</f>
        <v>0</v>
      </c>
      <c r="F9" s="62">
        <f>IF(F19=0,0,Units!F34/F19)</f>
        <v>0</v>
      </c>
      <c r="G9" s="62">
        <f>IF(G19=0,0,Units!G34/G19)</f>
        <v>0</v>
      </c>
      <c r="H9" s="62">
        <f>IF(H19=0,0,Units!H34/H19)</f>
        <v>0</v>
      </c>
      <c r="I9" s="63">
        <f>IF(SUM(F19:H19)=0,0,Units!F34/SUM(F19:H19))</f>
        <v>0</v>
      </c>
      <c r="J9" s="62">
        <f>IF(J19=0,0,Units!J34/J19)</f>
        <v>0</v>
      </c>
      <c r="K9" s="62">
        <f>IF(K19=0,0,Units!K34/K19)</f>
        <v>0</v>
      </c>
      <c r="L9" s="62">
        <f>IF(L19=0,0,Units!L34/L19)</f>
        <v>0</v>
      </c>
      <c r="M9" s="63">
        <f>IF(SUM(J19:L19)=0,0,Units!J34/SUM(J19:L19))</f>
        <v>0</v>
      </c>
      <c r="N9" s="62">
        <f>IF(N19=0,0,Units!N34/N19)</f>
        <v>0</v>
      </c>
      <c r="O9" s="62">
        <f>IF(O19=0,0,Units!O34/O19)</f>
        <v>0</v>
      </c>
      <c r="P9" s="62">
        <f>IF(P19=0,0,Units!P34/P19)</f>
        <v>0</v>
      </c>
      <c r="Q9" s="63">
        <f>IF(SUM(N19:P19)=0,0,Units!N34/SUM(N19:P19))</f>
        <v>0</v>
      </c>
      <c r="R9" s="63"/>
    </row>
    <row r="10" spans="1:18" ht="12.75" customHeight="1">
      <c r="A10" s="16" t="str">
        <f>"   "&amp;Labels!B66</f>
        <v xml:space="preserve">   Stage 3</v>
      </c>
      <c r="B10" s="62">
        <f>IF(B20=0,0,Units!B35/B20)</f>
        <v>0</v>
      </c>
      <c r="C10" s="62">
        <f>IF(C20=0,0,Units!C35/C20)</f>
        <v>0</v>
      </c>
      <c r="D10" s="62">
        <f>IF(D20=0,0,Units!D35/D20)</f>
        <v>0</v>
      </c>
      <c r="E10" s="63">
        <f>IF(SUM(B20:D20)=0,0,Units!B35/SUM(B20:D20))</f>
        <v>0</v>
      </c>
      <c r="F10" s="62">
        <f>IF(F20=0,0,Units!F35/F20)</f>
        <v>0</v>
      </c>
      <c r="G10" s="62">
        <f>IF(G20=0,0,Units!G35/G20)</f>
        <v>0</v>
      </c>
      <c r="H10" s="62">
        <f>IF(H20=0,0,Units!H35/H20)</f>
        <v>0</v>
      </c>
      <c r="I10" s="63">
        <f>IF(SUM(F20:H20)=0,0,Units!F35/SUM(F20:H20))</f>
        <v>0</v>
      </c>
      <c r="J10" s="62">
        <f>IF(J20=0,0,Units!J35/J20)</f>
        <v>0</v>
      </c>
      <c r="K10" s="62">
        <f>IF(K20=0,0,Units!K35/K20)</f>
        <v>0</v>
      </c>
      <c r="L10" s="62">
        <f>IF(L20=0,0,Units!L35/L20)</f>
        <v>0</v>
      </c>
      <c r="M10" s="63">
        <f>IF(SUM(J20:L20)=0,0,Units!J35/SUM(J20:L20))</f>
        <v>0</v>
      </c>
      <c r="N10" s="62">
        <f>IF(N20=0,0,Units!N35/N20)</f>
        <v>0</v>
      </c>
      <c r="O10" s="62">
        <f>IF(O20=0,0,Units!O35/O20)</f>
        <v>0</v>
      </c>
      <c r="P10" s="62">
        <f>IF(P20=0,0,Units!P35/P20)</f>
        <v>0</v>
      </c>
      <c r="Q10" s="63">
        <f>IF(SUM(N20:P20)=0,0,Units!N35/SUM(N20:P20))</f>
        <v>0</v>
      </c>
      <c r="R10" s="63"/>
    </row>
    <row r="11" spans="1:18" ht="12.75" customHeight="1">
      <c r="A11" s="9" t="str">
        <f>"   "&amp;Labels!C63</f>
        <v xml:space="preserve">   Total</v>
      </c>
      <c r="B11" s="64">
        <f>IF(B21=0,0,Units!B36/B21)</f>
        <v>0</v>
      </c>
      <c r="C11" s="64">
        <f>IF(C21=0,0,Units!C36/C21)</f>
        <v>0</v>
      </c>
      <c r="D11" s="64">
        <f>IF(D21=0,0,Units!D36/D21)</f>
        <v>0</v>
      </c>
      <c r="E11" s="65">
        <f>IF(SUM(B21:D21)=0,0,Units!B36/SUM(B21:D21))</f>
        <v>0</v>
      </c>
      <c r="F11" s="64">
        <f>IF(F21=0,0,Units!F36/F21)</f>
        <v>0</v>
      </c>
      <c r="G11" s="64">
        <f>IF(G21=0,0,Units!G36/G21)</f>
        <v>0</v>
      </c>
      <c r="H11" s="64">
        <f>IF(H21=0,0,Units!H36/H21)</f>
        <v>0</v>
      </c>
      <c r="I11" s="65">
        <f>IF(SUM(F21:H21)=0,0,Units!F36/SUM(F21:H21))</f>
        <v>0</v>
      </c>
      <c r="J11" s="64">
        <f>IF(J21=0,0,Units!J36/J21)</f>
        <v>0</v>
      </c>
      <c r="K11" s="64">
        <f>IF(K21=0,0,Units!K36/K21)</f>
        <v>0</v>
      </c>
      <c r="L11" s="64">
        <f>IF(L21=0,0,Units!L36/L21)</f>
        <v>0</v>
      </c>
      <c r="M11" s="65">
        <f>IF(SUM(J21:L21)=0,0,Units!J36/SUM(J21:L21))</f>
        <v>0</v>
      </c>
      <c r="N11" s="64">
        <f>IF(N21=0,0,Units!N36/N21)</f>
        <v>0</v>
      </c>
      <c r="O11" s="64">
        <f>IF(O21=0,0,Units!O36/O21)</f>
        <v>0</v>
      </c>
      <c r="P11" s="64">
        <f>IF(P21=0,0,Units!P36/P21)</f>
        <v>0</v>
      </c>
      <c r="Q11" s="65">
        <f>IF(SUM(N21:P21)=0,0,Units!N36/SUM(N21:P21))</f>
        <v>0</v>
      </c>
      <c r="R11" s="65"/>
    </row>
    <row r="14" spans="1:18" ht="12.75" customHeight="1">
      <c r="A14" s="2" t="str">
        <f>"Total Capacity"</f>
        <v>Total Capacity</v>
      </c>
    </row>
    <row r="15" spans="1:18" ht="12.75" hidden="1" customHeight="1" outlineLevel="1">
      <c r="A15" s="1" t="str">
        <f>" "</f>
        <v xml:space="preserve"> </v>
      </c>
    </row>
    <row r="16" spans="1:18" ht="12.75" hidden="1" customHeight="1" outlineLevel="1">
      <c r="B16" s="11" t="str">
        <f>ZZZ__FnCalls!F7</f>
        <v>Jan 2011</v>
      </c>
      <c r="C16" s="12" t="str">
        <f>ZZZ__FnCalls!F8</f>
        <v>Feb 2011</v>
      </c>
      <c r="D16" s="12" t="str">
        <f>ZZZ__FnCalls!F9</f>
        <v>Mar 2011</v>
      </c>
      <c r="E16" s="13" t="str">
        <f>ZZZ__FnCalls!G7</f>
        <v>Q1 2011</v>
      </c>
      <c r="F16" s="12" t="str">
        <f>ZZZ__FnCalls!F10</f>
        <v>Apr 2011</v>
      </c>
      <c r="G16" s="12" t="str">
        <f>ZZZ__FnCalls!F11</f>
        <v>May 2011</v>
      </c>
      <c r="H16" s="12" t="str">
        <f>ZZZ__FnCalls!F12</f>
        <v>Jun 2011</v>
      </c>
      <c r="I16" s="13" t="str">
        <f>ZZZ__FnCalls!G10</f>
        <v>Q2 2011</v>
      </c>
      <c r="J16" s="12" t="str">
        <f>ZZZ__FnCalls!F13</f>
        <v>Jul 2011</v>
      </c>
      <c r="K16" s="12" t="str">
        <f>ZZZ__FnCalls!F14</f>
        <v>Aug 2011</v>
      </c>
      <c r="L16" s="12" t="str">
        <f>ZZZ__FnCalls!F15</f>
        <v>Sep 2011</v>
      </c>
      <c r="M16" s="13" t="str">
        <f>ZZZ__FnCalls!G13</f>
        <v>Q3 2011</v>
      </c>
      <c r="N16" s="12" t="str">
        <f>ZZZ__FnCalls!F16</f>
        <v>Oct 2011</v>
      </c>
      <c r="O16" s="12" t="str">
        <f>ZZZ__FnCalls!F17</f>
        <v>Nov 2011</v>
      </c>
      <c r="P16" s="12" t="str">
        <f>ZZZ__FnCalls!F18</f>
        <v>Dec 2011</v>
      </c>
      <c r="Q16" s="13" t="str">
        <f>ZZZ__FnCalls!G16</f>
        <v>Q4 2011</v>
      </c>
      <c r="R16" s="13" t="str">
        <f>ZZZ__FnCalls!H19</f>
        <v>2012</v>
      </c>
    </row>
    <row r="17" spans="1:18" ht="12.75" hidden="1" customHeight="1" outlineLevel="1">
      <c r="A17" s="4" t="str">
        <f>Labels!B43</f>
        <v>Units Capacity</v>
      </c>
      <c r="B17" s="24"/>
      <c r="C17" s="24"/>
      <c r="D17" s="24"/>
      <c r="E17" s="25"/>
      <c r="F17" s="24"/>
      <c r="G17" s="24"/>
      <c r="H17" s="24"/>
      <c r="I17" s="25"/>
      <c r="J17" s="24"/>
      <c r="K17" s="24"/>
      <c r="L17" s="24"/>
      <c r="M17" s="25"/>
      <c r="N17" s="24"/>
      <c r="O17" s="24"/>
      <c r="P17" s="24"/>
      <c r="Q17" s="25"/>
      <c r="R17" s="25"/>
    </row>
    <row r="18" spans="1:18" ht="12.75" hidden="1" customHeight="1" outlineLevel="1">
      <c r="A18" s="16" t="str">
        <f>"   "&amp;Labels!B64</f>
        <v xml:space="preserve">   Stage 1</v>
      </c>
      <c r="B18" s="59">
        <f>Inputs!B50*Inputs!B44</f>
        <v>1000</v>
      </c>
      <c r="C18" s="59">
        <f>Inputs!C50*Inputs!C44</f>
        <v>1000</v>
      </c>
      <c r="D18" s="59">
        <f>Inputs!D50*Inputs!D44</f>
        <v>1000</v>
      </c>
      <c r="E18" s="27">
        <f>SUM(B18:D18)</f>
        <v>3000</v>
      </c>
      <c r="F18" s="59">
        <f>Inputs!F50*Inputs!F44</f>
        <v>1000</v>
      </c>
      <c r="G18" s="59">
        <f>Inputs!G50*Inputs!G44</f>
        <v>1000</v>
      </c>
      <c r="H18" s="59">
        <f>Inputs!H50*Inputs!H44</f>
        <v>1000</v>
      </c>
      <c r="I18" s="27">
        <f>SUM(F18:H18)</f>
        <v>3000</v>
      </c>
      <c r="J18" s="59">
        <f>Inputs!J50*Inputs!J44</f>
        <v>1000</v>
      </c>
      <c r="K18" s="59">
        <f>Inputs!K50*Inputs!K44</f>
        <v>1000</v>
      </c>
      <c r="L18" s="59">
        <f>Inputs!L50*Inputs!L44</f>
        <v>1000</v>
      </c>
      <c r="M18" s="27">
        <f>SUM(J18:L18)</f>
        <v>3000</v>
      </c>
      <c r="N18" s="59">
        <f>Inputs!N50*Inputs!N44</f>
        <v>1000</v>
      </c>
      <c r="O18" s="59">
        <f>Inputs!O50*Inputs!O44</f>
        <v>1000</v>
      </c>
      <c r="P18" s="59">
        <f>Inputs!P50*Inputs!P44</f>
        <v>1000</v>
      </c>
      <c r="Q18" s="27">
        <f>SUM(N18:P18)</f>
        <v>3000</v>
      </c>
      <c r="R18" s="27"/>
    </row>
    <row r="19" spans="1:18" ht="12.75" hidden="1" customHeight="1" outlineLevel="1">
      <c r="A19" s="16" t="str">
        <f>"   "&amp;Labels!B65</f>
        <v xml:space="preserve">   Stage 2</v>
      </c>
      <c r="B19" s="59">
        <f>Inputs!B51*Inputs!B45</f>
        <v>1000</v>
      </c>
      <c r="C19" s="59">
        <f>Inputs!C51*Inputs!C45</f>
        <v>1000</v>
      </c>
      <c r="D19" s="59">
        <f>Inputs!D51*Inputs!D45</f>
        <v>1000</v>
      </c>
      <c r="E19" s="27">
        <f>SUM(B19:D19)</f>
        <v>3000</v>
      </c>
      <c r="F19" s="59">
        <f>Inputs!F51*Inputs!F45</f>
        <v>1000</v>
      </c>
      <c r="G19" s="59">
        <f>Inputs!G51*Inputs!G45</f>
        <v>1000</v>
      </c>
      <c r="H19" s="59">
        <f>Inputs!H51*Inputs!H45</f>
        <v>1000</v>
      </c>
      <c r="I19" s="27">
        <f>SUM(F19:H19)</f>
        <v>3000</v>
      </c>
      <c r="J19" s="59">
        <f>Inputs!J51*Inputs!J45</f>
        <v>1000</v>
      </c>
      <c r="K19" s="59">
        <f>Inputs!K51*Inputs!K45</f>
        <v>1000</v>
      </c>
      <c r="L19" s="59">
        <f>Inputs!L51*Inputs!L45</f>
        <v>1000</v>
      </c>
      <c r="M19" s="27">
        <f>SUM(J19:L19)</f>
        <v>3000</v>
      </c>
      <c r="N19" s="59">
        <f>Inputs!N51*Inputs!N45</f>
        <v>1000</v>
      </c>
      <c r="O19" s="59">
        <f>Inputs!O51*Inputs!O45</f>
        <v>1000</v>
      </c>
      <c r="P19" s="59">
        <f>Inputs!P51*Inputs!P45</f>
        <v>1000</v>
      </c>
      <c r="Q19" s="27">
        <f>SUM(N19:P19)</f>
        <v>3000</v>
      </c>
      <c r="R19" s="27"/>
    </row>
    <row r="20" spans="1:18" ht="12.75" hidden="1" customHeight="1" outlineLevel="1">
      <c r="A20" s="16" t="str">
        <f>"   "&amp;Labels!B66</f>
        <v xml:space="preserve">   Stage 3</v>
      </c>
      <c r="B20" s="59">
        <f>Inputs!B52*Inputs!B46</f>
        <v>1000</v>
      </c>
      <c r="C20" s="59">
        <f>Inputs!C52*Inputs!C46</f>
        <v>1000</v>
      </c>
      <c r="D20" s="59">
        <f>Inputs!D52*Inputs!D46</f>
        <v>1000</v>
      </c>
      <c r="E20" s="27">
        <f>SUM(B20:D20)</f>
        <v>3000</v>
      </c>
      <c r="F20" s="59">
        <f>Inputs!F52*Inputs!F46</f>
        <v>1000</v>
      </c>
      <c r="G20" s="59">
        <f>Inputs!G52*Inputs!G46</f>
        <v>1000</v>
      </c>
      <c r="H20" s="59">
        <f>Inputs!H52*Inputs!H46</f>
        <v>1000</v>
      </c>
      <c r="I20" s="27">
        <f>SUM(F20:H20)</f>
        <v>3000</v>
      </c>
      <c r="J20" s="59">
        <f>Inputs!J52*Inputs!J46</f>
        <v>1000</v>
      </c>
      <c r="K20" s="59">
        <f>Inputs!K52*Inputs!K46</f>
        <v>1000</v>
      </c>
      <c r="L20" s="59">
        <f>Inputs!L52*Inputs!L46</f>
        <v>1000</v>
      </c>
      <c r="M20" s="27">
        <f>SUM(J20:L20)</f>
        <v>3000</v>
      </c>
      <c r="N20" s="59">
        <f>Inputs!N52*Inputs!N46</f>
        <v>1000</v>
      </c>
      <c r="O20" s="59">
        <f>Inputs!O52*Inputs!O46</f>
        <v>1000</v>
      </c>
      <c r="P20" s="59">
        <f>Inputs!P52*Inputs!P46</f>
        <v>1000</v>
      </c>
      <c r="Q20" s="27">
        <f>SUM(N20:P20)</f>
        <v>3000</v>
      </c>
      <c r="R20" s="27"/>
    </row>
    <row r="21" spans="1:18" ht="12.75" hidden="1" customHeight="1" outlineLevel="1">
      <c r="A21" s="9" t="str">
        <f>"   "&amp;Labels!C63</f>
        <v xml:space="preserve">   Total</v>
      </c>
      <c r="B21" s="28">
        <f>SUM(B18:B20)</f>
        <v>3000</v>
      </c>
      <c r="C21" s="28">
        <f>SUM(C18:C20)</f>
        <v>3000</v>
      </c>
      <c r="D21" s="28">
        <f>SUM(D18:D20)</f>
        <v>3000</v>
      </c>
      <c r="E21" s="29">
        <f>SUM(B21:D21)</f>
        <v>9000</v>
      </c>
      <c r="F21" s="28">
        <f>SUM(F18:F20)</f>
        <v>3000</v>
      </c>
      <c r="G21" s="28">
        <f>SUM(G18:G20)</f>
        <v>3000</v>
      </c>
      <c r="H21" s="28">
        <f>SUM(H18:H20)</f>
        <v>3000</v>
      </c>
      <c r="I21" s="29">
        <f>SUM(F21:H21)</f>
        <v>9000</v>
      </c>
      <c r="J21" s="28">
        <f>SUM(J18:J20)</f>
        <v>3000</v>
      </c>
      <c r="K21" s="28">
        <f>SUM(K18:K20)</f>
        <v>3000</v>
      </c>
      <c r="L21" s="28">
        <f>SUM(L18:L20)</f>
        <v>3000</v>
      </c>
      <c r="M21" s="29">
        <f>SUM(J21:L21)</f>
        <v>9000</v>
      </c>
      <c r="N21" s="28">
        <f>SUM(N18:N20)</f>
        <v>3000</v>
      </c>
      <c r="O21" s="28">
        <f>SUM(O18:O20)</f>
        <v>3000</v>
      </c>
      <c r="P21" s="28">
        <f>SUM(P18:P20)</f>
        <v>3000</v>
      </c>
      <c r="Q21" s="29">
        <f>SUM(N21:P21)</f>
        <v>9000</v>
      </c>
      <c r="R21" s="29"/>
    </row>
    <row r="22" spans="1:18" ht="12.75" hidden="1" customHeight="1" outlineLevel="1"/>
    <row r="23" spans="1:18" ht="12.75" hidden="1" customHeight="1" outlineLevel="1" collapsed="1"/>
    <row r="24" spans="1:18" ht="12.75" customHeight="1" collapsed="1"/>
    <row r="25" spans="1:18" ht="12.75" customHeight="1">
      <c r="A25" s="2" t="str">
        <f>"Station Capacities"</f>
        <v>Station Capacities</v>
      </c>
    </row>
    <row r="26" spans="1:18" ht="12.75" hidden="1" customHeight="1" outlineLevel="1">
      <c r="A26" s="1" t="str">
        <f>" "</f>
        <v xml:space="preserve"> </v>
      </c>
    </row>
    <row r="27" spans="1:18" ht="12.75" hidden="1" customHeight="1" outlineLevel="1">
      <c r="B27" s="11" t="str">
        <f>ZZZ__FnCalls!F7</f>
        <v>Jan 2011</v>
      </c>
      <c r="C27" s="12" t="str">
        <f>ZZZ__FnCalls!F8</f>
        <v>Feb 2011</v>
      </c>
      <c r="D27" s="12" t="str">
        <f>ZZZ__FnCalls!F9</f>
        <v>Mar 2011</v>
      </c>
      <c r="E27" s="13" t="str">
        <f>ZZZ__FnCalls!G7</f>
        <v>Q1 2011</v>
      </c>
      <c r="F27" s="12" t="str">
        <f>ZZZ__FnCalls!F10</f>
        <v>Apr 2011</v>
      </c>
      <c r="G27" s="12" t="str">
        <f>ZZZ__FnCalls!F11</f>
        <v>May 2011</v>
      </c>
      <c r="H27" s="12" t="str">
        <f>ZZZ__FnCalls!F12</f>
        <v>Jun 2011</v>
      </c>
      <c r="I27" s="13" t="str">
        <f>ZZZ__FnCalls!G10</f>
        <v>Q2 2011</v>
      </c>
      <c r="J27" s="12" t="str">
        <f>ZZZ__FnCalls!F13</f>
        <v>Jul 2011</v>
      </c>
      <c r="K27" s="12" t="str">
        <f>ZZZ__FnCalls!F14</f>
        <v>Aug 2011</v>
      </c>
      <c r="L27" s="12" t="str">
        <f>ZZZ__FnCalls!F15</f>
        <v>Sep 2011</v>
      </c>
      <c r="M27" s="13" t="str">
        <f>ZZZ__FnCalls!G13</f>
        <v>Q3 2011</v>
      </c>
      <c r="N27" s="12" t="str">
        <f>ZZZ__FnCalls!F16</f>
        <v>Oct 2011</v>
      </c>
      <c r="O27" s="12" t="str">
        <f>ZZZ__FnCalls!F17</f>
        <v>Nov 2011</v>
      </c>
      <c r="P27" s="12" t="str">
        <f>ZZZ__FnCalls!F18</f>
        <v>Dec 2011</v>
      </c>
      <c r="Q27" s="13" t="str">
        <f>ZZZ__FnCalls!G16</f>
        <v>Q4 2011</v>
      </c>
      <c r="R27" s="13" t="str">
        <f>ZZZ__FnCalls!H19</f>
        <v>2012</v>
      </c>
    </row>
    <row r="28" spans="1:18" ht="12.75" hidden="1" customHeight="1" outlineLevel="1">
      <c r="A28" s="4" t="str">
        <f>Labels!B37</f>
        <v>Capacity/Station</v>
      </c>
      <c r="B28" s="24"/>
      <c r="C28" s="24"/>
      <c r="D28" s="24"/>
      <c r="E28" s="25"/>
      <c r="F28" s="24"/>
      <c r="G28" s="24"/>
      <c r="H28" s="24"/>
      <c r="I28" s="25"/>
      <c r="J28" s="24"/>
      <c r="K28" s="24"/>
      <c r="L28" s="24"/>
      <c r="M28" s="25"/>
      <c r="N28" s="24"/>
      <c r="O28" s="24"/>
      <c r="P28" s="24"/>
      <c r="Q28" s="25"/>
      <c r="R28" s="25"/>
    </row>
    <row r="29" spans="1:18" ht="12.75" hidden="1" customHeight="1" outlineLevel="1">
      <c r="A29" s="16" t="str">
        <f>"   "&amp;Labels!B64</f>
        <v xml:space="preserve">   Stage 1</v>
      </c>
      <c r="B29" s="59">
        <f>Inputs!B50</f>
        <v>1000</v>
      </c>
      <c r="C29" s="59">
        <f>Inputs!C50</f>
        <v>1000</v>
      </c>
      <c r="D29" s="59">
        <f>Inputs!D50</f>
        <v>1000</v>
      </c>
      <c r="E29" s="27">
        <f>SUM(Inputs!B50:D50)</f>
        <v>3000</v>
      </c>
      <c r="F29" s="59">
        <f>Inputs!F50</f>
        <v>1000</v>
      </c>
      <c r="G29" s="59">
        <f>Inputs!G50</f>
        <v>1000</v>
      </c>
      <c r="H29" s="59">
        <f>Inputs!H50</f>
        <v>1000</v>
      </c>
      <c r="I29" s="27">
        <f>SUM(Inputs!F50:H50)</f>
        <v>3000</v>
      </c>
      <c r="J29" s="59">
        <f>Inputs!J50</f>
        <v>1000</v>
      </c>
      <c r="K29" s="59">
        <f>Inputs!K50</f>
        <v>1000</v>
      </c>
      <c r="L29" s="59">
        <f>Inputs!L50</f>
        <v>1000</v>
      </c>
      <c r="M29" s="27">
        <f>SUM(Inputs!J50:L50)</f>
        <v>3000</v>
      </c>
      <c r="N29" s="59">
        <f>Inputs!N50</f>
        <v>1000</v>
      </c>
      <c r="O29" s="59">
        <f>Inputs!O50</f>
        <v>1000</v>
      </c>
      <c r="P29" s="59">
        <f>Inputs!P50</f>
        <v>1000</v>
      </c>
      <c r="Q29" s="27">
        <f>SUM(Inputs!N50:P50)</f>
        <v>3000</v>
      </c>
      <c r="R29" s="27"/>
    </row>
    <row r="30" spans="1:18" ht="12.75" hidden="1" customHeight="1" outlineLevel="1">
      <c r="A30" s="16" t="str">
        <f>"   "&amp;Labels!B65</f>
        <v xml:space="preserve">   Stage 2</v>
      </c>
      <c r="B30" s="59">
        <f>Inputs!B51</f>
        <v>1000</v>
      </c>
      <c r="C30" s="59">
        <f>Inputs!C51</f>
        <v>1000</v>
      </c>
      <c r="D30" s="59">
        <f>Inputs!D51</f>
        <v>1000</v>
      </c>
      <c r="E30" s="27">
        <f>SUM(Inputs!B51:D51)</f>
        <v>3000</v>
      </c>
      <c r="F30" s="59">
        <f>Inputs!F51</f>
        <v>1000</v>
      </c>
      <c r="G30" s="59">
        <f>Inputs!G51</f>
        <v>1000</v>
      </c>
      <c r="H30" s="59">
        <f>Inputs!H51</f>
        <v>1000</v>
      </c>
      <c r="I30" s="27">
        <f>SUM(Inputs!F51:H51)</f>
        <v>3000</v>
      </c>
      <c r="J30" s="59">
        <f>Inputs!J51</f>
        <v>1000</v>
      </c>
      <c r="K30" s="59">
        <f>Inputs!K51</f>
        <v>1000</v>
      </c>
      <c r="L30" s="59">
        <f>Inputs!L51</f>
        <v>1000</v>
      </c>
      <c r="M30" s="27">
        <f>SUM(Inputs!J51:L51)</f>
        <v>3000</v>
      </c>
      <c r="N30" s="59">
        <f>Inputs!N51</f>
        <v>1000</v>
      </c>
      <c r="O30" s="59">
        <f>Inputs!O51</f>
        <v>1000</v>
      </c>
      <c r="P30" s="59">
        <f>Inputs!P51</f>
        <v>1000</v>
      </c>
      <c r="Q30" s="27">
        <f>SUM(Inputs!N51:P51)</f>
        <v>3000</v>
      </c>
      <c r="R30" s="27"/>
    </row>
    <row r="31" spans="1:18" ht="12.75" hidden="1" customHeight="1" outlineLevel="1">
      <c r="A31" s="16" t="str">
        <f>"   "&amp;Labels!B66</f>
        <v xml:space="preserve">   Stage 3</v>
      </c>
      <c r="B31" s="59">
        <f>Inputs!B52</f>
        <v>1000</v>
      </c>
      <c r="C31" s="59">
        <f>Inputs!C52</f>
        <v>1000</v>
      </c>
      <c r="D31" s="59">
        <f>Inputs!D52</f>
        <v>1000</v>
      </c>
      <c r="E31" s="27">
        <f>SUM(Inputs!B52:D52)</f>
        <v>3000</v>
      </c>
      <c r="F31" s="59">
        <f>Inputs!F52</f>
        <v>1000</v>
      </c>
      <c r="G31" s="59">
        <f>Inputs!G52</f>
        <v>1000</v>
      </c>
      <c r="H31" s="59">
        <f>Inputs!H52</f>
        <v>1000</v>
      </c>
      <c r="I31" s="27">
        <f>SUM(Inputs!F52:H52)</f>
        <v>3000</v>
      </c>
      <c r="J31" s="59">
        <f>Inputs!J52</f>
        <v>1000</v>
      </c>
      <c r="K31" s="59">
        <f>Inputs!K52</f>
        <v>1000</v>
      </c>
      <c r="L31" s="59">
        <f>Inputs!L52</f>
        <v>1000</v>
      </c>
      <c r="M31" s="27">
        <f>SUM(Inputs!J52:L52)</f>
        <v>3000</v>
      </c>
      <c r="N31" s="59">
        <f>Inputs!N52</f>
        <v>1000</v>
      </c>
      <c r="O31" s="59">
        <f>Inputs!O52</f>
        <v>1000</v>
      </c>
      <c r="P31" s="59">
        <f>Inputs!P52</f>
        <v>1000</v>
      </c>
      <c r="Q31" s="27">
        <f>SUM(Inputs!N52:P52)</f>
        <v>3000</v>
      </c>
      <c r="R31" s="27"/>
    </row>
    <row r="32" spans="1:18" ht="12.75" hidden="1" customHeight="1" outlineLevel="1">
      <c r="A32" s="7" t="str">
        <f>"   "&amp;Labels!C63</f>
        <v xml:space="preserve">   Total</v>
      </c>
      <c r="B32" s="36">
        <f>Inputs!B53</f>
        <v>1000</v>
      </c>
      <c r="C32" s="36">
        <f>Inputs!C53</f>
        <v>1000</v>
      </c>
      <c r="D32" s="36">
        <f>Inputs!D53</f>
        <v>1000</v>
      </c>
      <c r="E32" s="27">
        <f>SUM(Inputs!B53:D53)</f>
        <v>3000</v>
      </c>
      <c r="F32" s="36">
        <f>Inputs!F53</f>
        <v>1000</v>
      </c>
      <c r="G32" s="36">
        <f>Inputs!G53</f>
        <v>1000</v>
      </c>
      <c r="H32" s="36">
        <f>Inputs!H53</f>
        <v>1000</v>
      </c>
      <c r="I32" s="27">
        <f>SUM(Inputs!F53:H53)</f>
        <v>3000</v>
      </c>
      <c r="J32" s="36">
        <f>Inputs!J53</f>
        <v>1000</v>
      </c>
      <c r="K32" s="36">
        <f>Inputs!K53</f>
        <v>1000</v>
      </c>
      <c r="L32" s="36">
        <f>Inputs!L53</f>
        <v>1000</v>
      </c>
      <c r="M32" s="27">
        <f>SUM(Inputs!J53:L53)</f>
        <v>3000</v>
      </c>
      <c r="N32" s="36">
        <f>Inputs!N53</f>
        <v>1000</v>
      </c>
      <c r="O32" s="36">
        <f>Inputs!O53</f>
        <v>1000</v>
      </c>
      <c r="P32" s="36">
        <f>Inputs!P53</f>
        <v>1000</v>
      </c>
      <c r="Q32" s="27">
        <f>SUM(Inputs!N53:P53)</f>
        <v>3000</v>
      </c>
      <c r="R32" s="27"/>
    </row>
    <row r="33" spans="1:18" ht="12.75" hidden="1" customHeight="1" outlineLevel="1">
      <c r="A33" s="6"/>
      <c r="B33" s="35"/>
      <c r="C33" s="35"/>
      <c r="D33" s="35"/>
      <c r="E33" s="6"/>
      <c r="F33" s="35"/>
      <c r="G33" s="35"/>
      <c r="H33" s="35"/>
      <c r="I33" s="6"/>
      <c r="J33" s="35"/>
      <c r="K33" s="35"/>
      <c r="L33" s="35"/>
      <c r="M33" s="6"/>
      <c r="N33" s="35"/>
      <c r="O33" s="35"/>
      <c r="P33" s="35"/>
      <c r="Q33" s="6"/>
      <c r="R33" s="6"/>
    </row>
    <row r="34" spans="1:18" ht="12.75" hidden="1" customHeight="1" outlineLevel="1">
      <c r="A34" s="7" t="str">
        <f>Labels!B38</f>
        <v>Processing Stations</v>
      </c>
      <c r="B34" s="34"/>
      <c r="C34" s="34"/>
      <c r="D34" s="34"/>
      <c r="E34" s="33"/>
      <c r="F34" s="34"/>
      <c r="G34" s="34"/>
      <c r="H34" s="34"/>
      <c r="I34" s="33"/>
      <c r="J34" s="34"/>
      <c r="K34" s="34"/>
      <c r="L34" s="34"/>
      <c r="M34" s="33"/>
      <c r="N34" s="34"/>
      <c r="O34" s="34"/>
      <c r="P34" s="34"/>
      <c r="Q34" s="33"/>
      <c r="R34" s="33"/>
    </row>
    <row r="35" spans="1:18" ht="12.75" hidden="1" customHeight="1" outlineLevel="1">
      <c r="A35" s="16" t="str">
        <f>"   "&amp;Labels!B64</f>
        <v xml:space="preserve">   Stage 1</v>
      </c>
      <c r="B35" s="66">
        <f>Inputs!B44</f>
        <v>1</v>
      </c>
      <c r="C35" s="66">
        <f>Inputs!C44</f>
        <v>1</v>
      </c>
      <c r="D35" s="66">
        <f>Inputs!D44</f>
        <v>1</v>
      </c>
      <c r="E35" s="33">
        <f>Inputs!D44</f>
        <v>1</v>
      </c>
      <c r="F35" s="66">
        <f>Inputs!F44</f>
        <v>1</v>
      </c>
      <c r="G35" s="66">
        <f>Inputs!G44</f>
        <v>1</v>
      </c>
      <c r="H35" s="66">
        <f>Inputs!H44</f>
        <v>1</v>
      </c>
      <c r="I35" s="33">
        <f>Inputs!H44</f>
        <v>1</v>
      </c>
      <c r="J35" s="66">
        <f>Inputs!J44</f>
        <v>1</v>
      </c>
      <c r="K35" s="66">
        <f>Inputs!K44</f>
        <v>1</v>
      </c>
      <c r="L35" s="66">
        <f>Inputs!L44</f>
        <v>1</v>
      </c>
      <c r="M35" s="33">
        <f>Inputs!L44</f>
        <v>1</v>
      </c>
      <c r="N35" s="66">
        <f>Inputs!N44</f>
        <v>1</v>
      </c>
      <c r="O35" s="66">
        <f>Inputs!O44</f>
        <v>1</v>
      </c>
      <c r="P35" s="66">
        <f>Inputs!P44</f>
        <v>1</v>
      </c>
      <c r="Q35" s="33">
        <f>Inputs!P44</f>
        <v>1</v>
      </c>
      <c r="R35" s="33"/>
    </row>
    <row r="36" spans="1:18" ht="12.75" hidden="1" customHeight="1" outlineLevel="1">
      <c r="A36" s="16" t="str">
        <f>"   "&amp;Labels!B65</f>
        <v xml:space="preserve">   Stage 2</v>
      </c>
      <c r="B36" s="66">
        <f>Inputs!B45</f>
        <v>1</v>
      </c>
      <c r="C36" s="66">
        <f>Inputs!C45</f>
        <v>1</v>
      </c>
      <c r="D36" s="66">
        <f>Inputs!D45</f>
        <v>1</v>
      </c>
      <c r="E36" s="33">
        <f>Inputs!D45</f>
        <v>1</v>
      </c>
      <c r="F36" s="66">
        <f>Inputs!F45</f>
        <v>1</v>
      </c>
      <c r="G36" s="66">
        <f>Inputs!G45</f>
        <v>1</v>
      </c>
      <c r="H36" s="66">
        <f>Inputs!H45</f>
        <v>1</v>
      </c>
      <c r="I36" s="33">
        <f>Inputs!H45</f>
        <v>1</v>
      </c>
      <c r="J36" s="66">
        <f>Inputs!J45</f>
        <v>1</v>
      </c>
      <c r="K36" s="66">
        <f>Inputs!K45</f>
        <v>1</v>
      </c>
      <c r="L36" s="66">
        <f>Inputs!L45</f>
        <v>1</v>
      </c>
      <c r="M36" s="33">
        <f>Inputs!L45</f>
        <v>1</v>
      </c>
      <c r="N36" s="66">
        <f>Inputs!N45</f>
        <v>1</v>
      </c>
      <c r="O36" s="66">
        <f>Inputs!O45</f>
        <v>1</v>
      </c>
      <c r="P36" s="66">
        <f>Inputs!P45</f>
        <v>1</v>
      </c>
      <c r="Q36" s="33">
        <f>Inputs!P45</f>
        <v>1</v>
      </c>
      <c r="R36" s="33"/>
    </row>
    <row r="37" spans="1:18" ht="12.75" hidden="1" customHeight="1" outlineLevel="1">
      <c r="A37" s="16" t="str">
        <f>"   "&amp;Labels!B66</f>
        <v xml:space="preserve">   Stage 3</v>
      </c>
      <c r="B37" s="66">
        <f>Inputs!B46</f>
        <v>1</v>
      </c>
      <c r="C37" s="66">
        <f>Inputs!C46</f>
        <v>1</v>
      </c>
      <c r="D37" s="66">
        <f>Inputs!D46</f>
        <v>1</v>
      </c>
      <c r="E37" s="33">
        <f>Inputs!D46</f>
        <v>1</v>
      </c>
      <c r="F37" s="66">
        <f>Inputs!F46</f>
        <v>1</v>
      </c>
      <c r="G37" s="66">
        <f>Inputs!G46</f>
        <v>1</v>
      </c>
      <c r="H37" s="66">
        <f>Inputs!H46</f>
        <v>1</v>
      </c>
      <c r="I37" s="33">
        <f>Inputs!H46</f>
        <v>1</v>
      </c>
      <c r="J37" s="66">
        <f>Inputs!J46</f>
        <v>1</v>
      </c>
      <c r="K37" s="66">
        <f>Inputs!K46</f>
        <v>1</v>
      </c>
      <c r="L37" s="66">
        <f>Inputs!L46</f>
        <v>1</v>
      </c>
      <c r="M37" s="33">
        <f>Inputs!L46</f>
        <v>1</v>
      </c>
      <c r="N37" s="66">
        <f>Inputs!N46</f>
        <v>1</v>
      </c>
      <c r="O37" s="66">
        <f>Inputs!O46</f>
        <v>1</v>
      </c>
      <c r="P37" s="66">
        <f>Inputs!P46</f>
        <v>1</v>
      </c>
      <c r="Q37" s="33">
        <f>Inputs!P46</f>
        <v>1</v>
      </c>
      <c r="R37" s="33"/>
    </row>
    <row r="38" spans="1:18" ht="12.75" hidden="1" customHeight="1" outlineLevel="1">
      <c r="A38" s="9" t="str">
        <f>"   "&amp;Labels!C63</f>
        <v xml:space="preserve">   Total</v>
      </c>
      <c r="B38" s="67">
        <f>Inputs!B47</f>
        <v>3</v>
      </c>
      <c r="C38" s="67">
        <f>Inputs!C47</f>
        <v>3</v>
      </c>
      <c r="D38" s="67">
        <f>Inputs!D47</f>
        <v>3</v>
      </c>
      <c r="E38" s="68">
        <f>Inputs!D47</f>
        <v>3</v>
      </c>
      <c r="F38" s="67">
        <f>Inputs!F47</f>
        <v>3</v>
      </c>
      <c r="G38" s="67">
        <f>Inputs!G47</f>
        <v>3</v>
      </c>
      <c r="H38" s="67">
        <f>Inputs!H47</f>
        <v>3</v>
      </c>
      <c r="I38" s="68">
        <f>Inputs!H47</f>
        <v>3</v>
      </c>
      <c r="J38" s="67">
        <f>Inputs!J47</f>
        <v>3</v>
      </c>
      <c r="K38" s="67">
        <f>Inputs!K47</f>
        <v>3</v>
      </c>
      <c r="L38" s="67">
        <f>Inputs!L47</f>
        <v>3</v>
      </c>
      <c r="M38" s="68">
        <f>Inputs!L47</f>
        <v>3</v>
      </c>
      <c r="N38" s="67">
        <f>Inputs!N47</f>
        <v>3</v>
      </c>
      <c r="O38" s="67">
        <f>Inputs!O47</f>
        <v>3</v>
      </c>
      <c r="P38" s="67">
        <f>Inputs!P47</f>
        <v>3</v>
      </c>
      <c r="Q38" s="68">
        <f>Inputs!P47</f>
        <v>3</v>
      </c>
      <c r="R38" s="68"/>
    </row>
    <row r="39" spans="1:18" ht="12.75" hidden="1" customHeight="1" outlineLevel="1"/>
    <row r="40" spans="1:18" ht="12.75" hidden="1" customHeight="1" outlineLevel="1" collapsed="1"/>
    <row r="41" spans="1:18" ht="12.75" customHeight="1" collapsed="1"/>
  </sheetData>
  <mergeCells count="5">
    <mergeCell ref="A1:E1"/>
    <mergeCell ref="A2:E2"/>
    <mergeCell ref="A3:E3"/>
    <mergeCell ref="A4:E4"/>
    <mergeCell ref="A5:E5"/>
  </mergeCells>
  <pageMargins left="0.75" right="0.75" top="1" bottom="1" header="0.5" footer="0.5"/>
  <pageSetup paperSize="9" orientation="landscape"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R61"/>
  <sheetViews>
    <sheetView workbookViewId="0">
      <selection sqref="A1:E1"/>
    </sheetView>
  </sheetViews>
  <sheetFormatPr defaultRowHeight="12.75" customHeight="1" outlineLevelRow="1"/>
  <cols>
    <col min="1" max="1" width="18.8554687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 min="18" max="18" width="5.42578125" customWidth="1"/>
  </cols>
  <sheetData>
    <row r="1" spans="1:18" ht="12.75" customHeight="1">
      <c r="A1" s="146" t="str">
        <f>Inputs!B10</f>
        <v>Test Project</v>
      </c>
      <c r="B1" s="146"/>
      <c r="C1" s="146"/>
      <c r="D1" s="146"/>
      <c r="E1" s="146"/>
    </row>
    <row r="2" spans="1:18" ht="12.75" customHeight="1">
      <c r="A2" s="146" t="str">
        <f>Inputs!B8</f>
        <v>ABC, Inc.</v>
      </c>
      <c r="B2" s="146"/>
      <c r="C2" s="146"/>
      <c r="D2" s="146"/>
      <c r="E2" s="146"/>
    </row>
    <row r="3" spans="1:18" ht="12.75" customHeight="1">
      <c r="A3" s="146" t="str">
        <f>"Scenario "&amp;Inputs!B12</f>
        <v>Scenario 1</v>
      </c>
      <c r="B3" s="146"/>
      <c r="C3" s="146"/>
      <c r="D3" s="146"/>
      <c r="E3" s="146"/>
    </row>
    <row r="4" spans="1:18" ht="12.75" customHeight="1">
      <c r="A4" s="146" t="str">
        <f>"Unit Cost"</f>
        <v>Unit Cost</v>
      </c>
      <c r="B4" s="146"/>
      <c r="C4" s="146"/>
      <c r="D4" s="146"/>
      <c r="E4" s="146"/>
    </row>
    <row r="5" spans="1:18" ht="12.75" customHeight="1">
      <c r="A5" s="146" t="str">
        <f>""</f>
        <v/>
      </c>
      <c r="B5" s="146"/>
      <c r="C5" s="146"/>
      <c r="D5" s="146"/>
      <c r="E5" s="146"/>
    </row>
    <row r="6" spans="1:18" ht="12.75" customHeight="1">
      <c r="A6" s="145" t="str">
        <f>"Processing Cost/Unit"</f>
        <v>Processing Cost/Unit</v>
      </c>
      <c r="B6" s="145"/>
    </row>
    <row r="7" spans="1:18" ht="12.75" customHeight="1">
      <c r="A7" s="1" t="str">
        <f>" "</f>
        <v xml:space="preserve"> </v>
      </c>
    </row>
    <row r="8" spans="1:18" ht="12.75" customHeight="1">
      <c r="B8" s="11" t="str">
        <f>ZZZ__FnCalls!F7</f>
        <v>Jan 2011</v>
      </c>
      <c r="C8" s="12" t="str">
        <f>ZZZ__FnCalls!F8</f>
        <v>Feb 2011</v>
      </c>
      <c r="D8" s="12" t="str">
        <f>ZZZ__FnCalls!F9</f>
        <v>Mar 2011</v>
      </c>
      <c r="E8" s="13" t="str">
        <f>ZZZ__FnCalls!G7</f>
        <v>Q1 2011</v>
      </c>
      <c r="F8" s="12" t="str">
        <f>ZZZ__FnCalls!F10</f>
        <v>Apr 2011</v>
      </c>
      <c r="G8" s="12" t="str">
        <f>ZZZ__FnCalls!F11</f>
        <v>May 2011</v>
      </c>
      <c r="H8" s="12" t="str">
        <f>ZZZ__FnCalls!F12</f>
        <v>Jun 2011</v>
      </c>
      <c r="I8" s="13" t="str">
        <f>ZZZ__FnCalls!G10</f>
        <v>Q2 2011</v>
      </c>
      <c r="J8" s="12" t="str">
        <f>ZZZ__FnCalls!F13</f>
        <v>Jul 2011</v>
      </c>
      <c r="K8" s="12" t="str">
        <f>ZZZ__FnCalls!F14</f>
        <v>Aug 2011</v>
      </c>
      <c r="L8" s="12" t="str">
        <f>ZZZ__FnCalls!F15</f>
        <v>Sep 2011</v>
      </c>
      <c r="M8" s="13" t="str">
        <f>ZZZ__FnCalls!G13</f>
        <v>Q3 2011</v>
      </c>
      <c r="N8" s="12" t="str">
        <f>ZZZ__FnCalls!F16</f>
        <v>Oct 2011</v>
      </c>
      <c r="O8" s="12" t="str">
        <f>ZZZ__FnCalls!F17</f>
        <v>Nov 2011</v>
      </c>
      <c r="P8" s="12" t="str">
        <f>ZZZ__FnCalls!F18</f>
        <v>Dec 2011</v>
      </c>
      <c r="Q8" s="13" t="str">
        <f>ZZZ__FnCalls!G16</f>
        <v>Q4 2011</v>
      </c>
      <c r="R8" s="13" t="str">
        <f>ZZZ__FnCalls!H19</f>
        <v>2012</v>
      </c>
    </row>
    <row r="9" spans="1:18" ht="12.75" customHeight="1">
      <c r="A9" s="4" t="str">
        <f>Labels!B22</f>
        <v>Process Cost/Unit</v>
      </c>
      <c r="B9" s="37"/>
      <c r="C9" s="37"/>
      <c r="D9" s="37"/>
      <c r="E9" s="38"/>
      <c r="F9" s="37"/>
      <c r="G9" s="37"/>
      <c r="H9" s="37"/>
      <c r="I9" s="38"/>
      <c r="J9" s="37"/>
      <c r="K9" s="37"/>
      <c r="L9" s="37"/>
      <c r="M9" s="38"/>
      <c r="N9" s="37"/>
      <c r="O9" s="37"/>
      <c r="P9" s="37"/>
      <c r="Q9" s="38"/>
      <c r="R9" s="38"/>
    </row>
    <row r="10" spans="1:18" ht="12.75" customHeight="1">
      <c r="A10" s="16" t="str">
        <f>"   "&amp;Labels!B64</f>
        <v xml:space="preserve">   Stage 1</v>
      </c>
      <c r="B10" s="44">
        <f>IF(Units!B33=0,'(Other Computations)'!B23,'Cost Flow'!B10/Units!B33)</f>
        <v>0</v>
      </c>
      <c r="C10" s="44">
        <f>IF(Units!C33=0,'(Other Computations)'!C23,'Cost Flow'!C10/Units!C33)</f>
        <v>0</v>
      </c>
      <c r="D10" s="44">
        <f>IF(Units!D33=0,'(Other Computations)'!D23,'Cost Flow'!D10/Units!D33)</f>
        <v>0</v>
      </c>
      <c r="E10" s="40">
        <f>AVERAGE(B10:D10)</f>
        <v>0</v>
      </c>
      <c r="F10" s="44">
        <f>IF(Units!F33=0,'(Other Computations)'!F23,'Cost Flow'!F10/Units!F33)</f>
        <v>0</v>
      </c>
      <c r="G10" s="44">
        <f>IF(Units!G33=0,'(Other Computations)'!G23,'Cost Flow'!G10/Units!G33)</f>
        <v>0</v>
      </c>
      <c r="H10" s="44">
        <f>IF(Units!H33=0,'(Other Computations)'!H23,'Cost Flow'!H10/Units!H33)</f>
        <v>0</v>
      </c>
      <c r="I10" s="40">
        <f>AVERAGE(F10:H10)</f>
        <v>0</v>
      </c>
      <c r="J10" s="44">
        <f>IF(Units!J33=0,'(Other Computations)'!J23,'Cost Flow'!J10/Units!J33)</f>
        <v>0</v>
      </c>
      <c r="K10" s="44">
        <f>IF(Units!K33=0,'(Other Computations)'!K23,'Cost Flow'!K10/Units!K33)</f>
        <v>0</v>
      </c>
      <c r="L10" s="44">
        <f>IF(Units!L33=0,'(Other Computations)'!L23,'Cost Flow'!L10/Units!L33)</f>
        <v>0</v>
      </c>
      <c r="M10" s="40">
        <f>AVERAGE(J10:L10)</f>
        <v>0</v>
      </c>
      <c r="N10" s="44">
        <f>IF(Units!N33=0,'(Other Computations)'!N23,'Cost Flow'!N10/Units!N33)</f>
        <v>0</v>
      </c>
      <c r="O10" s="44">
        <f>IF(Units!O33=0,'(Other Computations)'!O23,'Cost Flow'!O10/Units!O33)</f>
        <v>0</v>
      </c>
      <c r="P10" s="44">
        <f>IF(Units!P33=0,'(Other Computations)'!P23,'Cost Flow'!P10/Units!P33)</f>
        <v>0</v>
      </c>
      <c r="Q10" s="40">
        <f>AVERAGE(N10:P10)</f>
        <v>0</v>
      </c>
      <c r="R10" s="40"/>
    </row>
    <row r="11" spans="1:18" ht="12.75" customHeight="1">
      <c r="A11" s="16" t="str">
        <f>"   "&amp;Labels!B65</f>
        <v xml:space="preserve">   Stage 2</v>
      </c>
      <c r="B11" s="44">
        <f>IF(Units!B34=0,'(Other Computations)'!B29,'Cost Flow'!B11/Units!B34)</f>
        <v>0</v>
      </c>
      <c r="C11" s="44">
        <f>IF(Units!C34=0,'(Other Computations)'!C29,'Cost Flow'!C11/Units!C34)</f>
        <v>0</v>
      </c>
      <c r="D11" s="44">
        <f>IF(Units!D34=0,'(Other Computations)'!D29,'Cost Flow'!D11/Units!D34)</f>
        <v>0</v>
      </c>
      <c r="E11" s="40">
        <f>AVERAGE(B11:D11)</f>
        <v>0</v>
      </c>
      <c r="F11" s="44">
        <f>IF(Units!F34=0,'(Other Computations)'!F29,'Cost Flow'!F11/Units!F34)</f>
        <v>0</v>
      </c>
      <c r="G11" s="44">
        <f>IF(Units!G34=0,'(Other Computations)'!G29,'Cost Flow'!G11/Units!G34)</f>
        <v>0</v>
      </c>
      <c r="H11" s="44">
        <f>IF(Units!H34=0,'(Other Computations)'!H29,'Cost Flow'!H11/Units!H34)</f>
        <v>0</v>
      </c>
      <c r="I11" s="40">
        <f>AVERAGE(F11:H11)</f>
        <v>0</v>
      </c>
      <c r="J11" s="44">
        <f>IF(Units!J34=0,'(Other Computations)'!J29,'Cost Flow'!J11/Units!J34)</f>
        <v>0</v>
      </c>
      <c r="K11" s="44">
        <f>IF(Units!K34=0,'(Other Computations)'!K29,'Cost Flow'!K11/Units!K34)</f>
        <v>0</v>
      </c>
      <c r="L11" s="44">
        <f>IF(Units!L34=0,'(Other Computations)'!L29,'Cost Flow'!L11/Units!L34)</f>
        <v>0</v>
      </c>
      <c r="M11" s="40">
        <f>AVERAGE(J11:L11)</f>
        <v>0</v>
      </c>
      <c r="N11" s="44">
        <f>IF(Units!N34=0,'(Other Computations)'!N29,'Cost Flow'!N11/Units!N34)</f>
        <v>0</v>
      </c>
      <c r="O11" s="44">
        <f>IF(Units!O34=0,'(Other Computations)'!O29,'Cost Flow'!O11/Units!O34)</f>
        <v>0</v>
      </c>
      <c r="P11" s="44">
        <f>IF(Units!P34=0,'(Other Computations)'!P29,'Cost Flow'!P11/Units!P34)</f>
        <v>0</v>
      </c>
      <c r="Q11" s="40">
        <f>AVERAGE(N11:P11)</f>
        <v>0</v>
      </c>
      <c r="R11" s="40"/>
    </row>
    <row r="12" spans="1:18" ht="12.75" customHeight="1">
      <c r="A12" s="16" t="str">
        <f>"   "&amp;Labels!B66</f>
        <v xml:space="preserve">   Stage 3</v>
      </c>
      <c r="B12" s="44">
        <f>IF(Units!B35=0,'(Other Computations)'!B35,'Cost Flow'!B12/Units!B35)</f>
        <v>0</v>
      </c>
      <c r="C12" s="44">
        <f>IF(Units!C35=0,'(Other Computations)'!C35,'Cost Flow'!C12/Units!C35)</f>
        <v>0</v>
      </c>
      <c r="D12" s="44">
        <f>IF(Units!D35=0,'(Other Computations)'!D35,'Cost Flow'!D12/Units!D35)</f>
        <v>0</v>
      </c>
      <c r="E12" s="40">
        <f>AVERAGE(B12:D12)</f>
        <v>0</v>
      </c>
      <c r="F12" s="44">
        <f>IF(Units!F35=0,'(Other Computations)'!F35,'Cost Flow'!F12/Units!F35)</f>
        <v>0</v>
      </c>
      <c r="G12" s="44">
        <f>IF(Units!G35=0,'(Other Computations)'!G35,'Cost Flow'!G12/Units!G35)</f>
        <v>0</v>
      </c>
      <c r="H12" s="44">
        <f>IF(Units!H35=0,'(Other Computations)'!H35,'Cost Flow'!H12/Units!H35)</f>
        <v>0</v>
      </c>
      <c r="I12" s="40">
        <f>AVERAGE(F12:H12)</f>
        <v>0</v>
      </c>
      <c r="J12" s="44">
        <f>IF(Units!J35=0,'(Other Computations)'!J35,'Cost Flow'!J12/Units!J35)</f>
        <v>0</v>
      </c>
      <c r="K12" s="44">
        <f>IF(Units!K35=0,'(Other Computations)'!K35,'Cost Flow'!K12/Units!K35)</f>
        <v>0</v>
      </c>
      <c r="L12" s="44">
        <f>IF(Units!L35=0,'(Other Computations)'!L35,'Cost Flow'!L12/Units!L35)</f>
        <v>0</v>
      </c>
      <c r="M12" s="40">
        <f>AVERAGE(J12:L12)</f>
        <v>0</v>
      </c>
      <c r="N12" s="44">
        <f>IF(Units!N35=0,'(Other Computations)'!N35,'Cost Flow'!N12/Units!N35)</f>
        <v>0</v>
      </c>
      <c r="O12" s="44">
        <f>IF(Units!O35=0,'(Other Computations)'!O35,'Cost Flow'!O12/Units!O35)</f>
        <v>0</v>
      </c>
      <c r="P12" s="44">
        <f>IF(Units!P35=0,'(Other Computations)'!P35,'Cost Flow'!P12/Units!P35)</f>
        <v>0</v>
      </c>
      <c r="Q12" s="40">
        <f>AVERAGE(N12:P12)</f>
        <v>0</v>
      </c>
      <c r="R12" s="40"/>
    </row>
    <row r="13" spans="1:18" ht="12.75" customHeight="1">
      <c r="A13" s="9" t="str">
        <f>"   "&amp;Labels!C63</f>
        <v xml:space="preserve">   Total</v>
      </c>
      <c r="B13" s="69">
        <f>IF(Units!B36=0,'(Other Computations)'!B36,'Cost Flow'!B13/Units!B36)</f>
        <v>0</v>
      </c>
      <c r="C13" s="69">
        <f>IF(Units!C36=0,'(Other Computations)'!C36,'Cost Flow'!C13/Units!C36)</f>
        <v>0</v>
      </c>
      <c r="D13" s="69">
        <f>IF(Units!D36=0,'(Other Computations)'!D36,'Cost Flow'!D13/Units!D36)</f>
        <v>0</v>
      </c>
      <c r="E13" s="47">
        <f>AVERAGE(B13:D13)</f>
        <v>0</v>
      </c>
      <c r="F13" s="69">
        <f>IF(Units!F36=0,'(Other Computations)'!F36,'Cost Flow'!F13/Units!F36)</f>
        <v>0</v>
      </c>
      <c r="G13" s="69">
        <f>IF(Units!G36=0,'(Other Computations)'!G36,'Cost Flow'!G13/Units!G36)</f>
        <v>0</v>
      </c>
      <c r="H13" s="69">
        <f>IF(Units!H36=0,'(Other Computations)'!H36,'Cost Flow'!H13/Units!H36)</f>
        <v>0</v>
      </c>
      <c r="I13" s="47">
        <f>AVERAGE(F13:H13)</f>
        <v>0</v>
      </c>
      <c r="J13" s="69">
        <f>IF(Units!J36=0,'(Other Computations)'!J36,'Cost Flow'!J13/Units!J36)</f>
        <v>0</v>
      </c>
      <c r="K13" s="69">
        <f>IF(Units!K36=0,'(Other Computations)'!K36,'Cost Flow'!K13/Units!K36)</f>
        <v>0</v>
      </c>
      <c r="L13" s="69">
        <f>IF(Units!L36=0,'(Other Computations)'!L36,'Cost Flow'!L13/Units!L36)</f>
        <v>0</v>
      </c>
      <c r="M13" s="47">
        <f>AVERAGE(J13:L13)</f>
        <v>0</v>
      </c>
      <c r="N13" s="69">
        <f>IF(Units!N36=0,'(Other Computations)'!N36,'Cost Flow'!N13/Units!N36)</f>
        <v>0</v>
      </c>
      <c r="O13" s="69">
        <f>IF(Units!O36=0,'(Other Computations)'!O36,'Cost Flow'!O13/Units!O36)</f>
        <v>0</v>
      </c>
      <c r="P13" s="69">
        <f>IF(Units!P36=0,'(Other Computations)'!P36,'Cost Flow'!P13/Units!P36)</f>
        <v>0</v>
      </c>
      <c r="Q13" s="47">
        <f>AVERAGE(N13:P13)</f>
        <v>0</v>
      </c>
      <c r="R13" s="47"/>
    </row>
    <row r="16" spans="1:18" ht="12.75" customHeight="1">
      <c r="A16" s="145" t="str">
        <f>"Cost/Input Unit"</f>
        <v>Cost/Input Unit</v>
      </c>
      <c r="B16" s="145"/>
    </row>
    <row r="17" spans="1:18" ht="12.75" hidden="1" customHeight="1" outlineLevel="1">
      <c r="A17" s="1" t="str">
        <f>" "</f>
        <v xml:space="preserve"> </v>
      </c>
    </row>
    <row r="18" spans="1:18" ht="12.75" hidden="1" customHeight="1" outlineLevel="1">
      <c r="B18" s="11" t="str">
        <f>ZZZ__FnCalls!F7</f>
        <v>Jan 2011</v>
      </c>
      <c r="C18" s="12" t="str">
        <f>ZZZ__FnCalls!F8</f>
        <v>Feb 2011</v>
      </c>
      <c r="D18" s="12" t="str">
        <f>ZZZ__FnCalls!F9</f>
        <v>Mar 2011</v>
      </c>
      <c r="E18" s="13" t="str">
        <f>ZZZ__FnCalls!G7</f>
        <v>Q1 2011</v>
      </c>
      <c r="F18" s="12" t="str">
        <f>ZZZ__FnCalls!F10</f>
        <v>Apr 2011</v>
      </c>
      <c r="G18" s="12" t="str">
        <f>ZZZ__FnCalls!F11</f>
        <v>May 2011</v>
      </c>
      <c r="H18" s="12" t="str">
        <f>ZZZ__FnCalls!F12</f>
        <v>Jun 2011</v>
      </c>
      <c r="I18" s="13" t="str">
        <f>ZZZ__FnCalls!G10</f>
        <v>Q2 2011</v>
      </c>
      <c r="J18" s="12" t="str">
        <f>ZZZ__FnCalls!F13</f>
        <v>Jul 2011</v>
      </c>
      <c r="K18" s="12" t="str">
        <f>ZZZ__FnCalls!F14</f>
        <v>Aug 2011</v>
      </c>
      <c r="L18" s="12" t="str">
        <f>ZZZ__FnCalls!F15</f>
        <v>Sep 2011</v>
      </c>
      <c r="M18" s="13" t="str">
        <f>ZZZ__FnCalls!G13</f>
        <v>Q3 2011</v>
      </c>
      <c r="N18" s="12" t="str">
        <f>ZZZ__FnCalls!F16</f>
        <v>Oct 2011</v>
      </c>
      <c r="O18" s="12" t="str">
        <f>ZZZ__FnCalls!F17</f>
        <v>Nov 2011</v>
      </c>
      <c r="P18" s="12" t="str">
        <f>ZZZ__FnCalls!F18</f>
        <v>Dec 2011</v>
      </c>
      <c r="Q18" s="13" t="str">
        <f>ZZZ__FnCalls!G16</f>
        <v>Q4 2011</v>
      </c>
      <c r="R18" s="13" t="str">
        <f>ZZZ__FnCalls!H19</f>
        <v>2012</v>
      </c>
    </row>
    <row r="19" spans="1:18" ht="12.75" hidden="1" customHeight="1" outlineLevel="1">
      <c r="A19" s="4" t="str">
        <f>Labels!B13</f>
        <v>Cost/Unit Purch'd In</v>
      </c>
      <c r="B19" s="37"/>
      <c r="C19" s="37"/>
      <c r="D19" s="37"/>
      <c r="E19" s="38"/>
      <c r="F19" s="37"/>
      <c r="G19" s="37"/>
      <c r="H19" s="37"/>
      <c r="I19" s="38"/>
      <c r="J19" s="37"/>
      <c r="K19" s="37"/>
      <c r="L19" s="37"/>
      <c r="M19" s="38"/>
      <c r="N19" s="37"/>
      <c r="O19" s="37"/>
      <c r="P19" s="37"/>
      <c r="Q19" s="38"/>
      <c r="R19" s="38"/>
    </row>
    <row r="20" spans="1:18" ht="12.75" hidden="1" customHeight="1" outlineLevel="1">
      <c r="A20" s="16" t="str">
        <f>"   "&amp;Labels!B64</f>
        <v xml:space="preserve">   Stage 1</v>
      </c>
      <c r="B20" s="44">
        <f>Inputs!B87</f>
        <v>0</v>
      </c>
      <c r="C20" s="44">
        <f>Inputs!C87</f>
        <v>0</v>
      </c>
      <c r="D20" s="44">
        <f>Inputs!D87</f>
        <v>0</v>
      </c>
      <c r="E20" s="40">
        <f>AVERAGE(Inputs!B87:D87)</f>
        <v>0</v>
      </c>
      <c r="F20" s="44">
        <f>Inputs!F87</f>
        <v>0</v>
      </c>
      <c r="G20" s="44">
        <f>Inputs!G87</f>
        <v>0</v>
      </c>
      <c r="H20" s="44">
        <f>Inputs!H87</f>
        <v>0</v>
      </c>
      <c r="I20" s="40">
        <f>AVERAGE(Inputs!F87:H87)</f>
        <v>0</v>
      </c>
      <c r="J20" s="44">
        <f>Inputs!J87</f>
        <v>0</v>
      </c>
      <c r="K20" s="44">
        <f>Inputs!K87</f>
        <v>0</v>
      </c>
      <c r="L20" s="44">
        <f>Inputs!L87</f>
        <v>0</v>
      </c>
      <c r="M20" s="40">
        <f>AVERAGE(Inputs!J87:L87)</f>
        <v>0</v>
      </c>
      <c r="N20" s="44">
        <f>Inputs!N87</f>
        <v>0</v>
      </c>
      <c r="O20" s="44">
        <f>Inputs!O87</f>
        <v>0</v>
      </c>
      <c r="P20" s="44">
        <f>Inputs!P87</f>
        <v>0</v>
      </c>
      <c r="Q20" s="40">
        <f>AVERAGE(Inputs!N87:P87)</f>
        <v>0</v>
      </c>
      <c r="R20" s="40"/>
    </row>
    <row r="21" spans="1:18" ht="12.75" hidden="1" customHeight="1" outlineLevel="1">
      <c r="A21" s="16" t="str">
        <f>"   "&amp;Labels!B65</f>
        <v xml:space="preserve">   Stage 2</v>
      </c>
      <c r="B21" s="44">
        <f>Inputs!B88</f>
        <v>0</v>
      </c>
      <c r="C21" s="44">
        <f>Inputs!C88</f>
        <v>0</v>
      </c>
      <c r="D21" s="44">
        <f>Inputs!D88</f>
        <v>0</v>
      </c>
      <c r="E21" s="40">
        <f>AVERAGE(Inputs!B88:D88)</f>
        <v>0</v>
      </c>
      <c r="F21" s="44">
        <f>Inputs!F88</f>
        <v>0</v>
      </c>
      <c r="G21" s="44">
        <f>Inputs!G88</f>
        <v>0</v>
      </c>
      <c r="H21" s="44">
        <f>Inputs!H88</f>
        <v>0</v>
      </c>
      <c r="I21" s="40">
        <f>AVERAGE(Inputs!F88:H88)</f>
        <v>0</v>
      </c>
      <c r="J21" s="44">
        <f>Inputs!J88</f>
        <v>0</v>
      </c>
      <c r="K21" s="44">
        <f>Inputs!K88</f>
        <v>0</v>
      </c>
      <c r="L21" s="44">
        <f>Inputs!L88</f>
        <v>0</v>
      </c>
      <c r="M21" s="40">
        <f>AVERAGE(Inputs!J88:L88)</f>
        <v>0</v>
      </c>
      <c r="N21" s="44">
        <f>Inputs!N88</f>
        <v>0</v>
      </c>
      <c r="O21" s="44">
        <f>Inputs!O88</f>
        <v>0</v>
      </c>
      <c r="P21" s="44">
        <f>Inputs!P88</f>
        <v>0</v>
      </c>
      <c r="Q21" s="40">
        <f>AVERAGE(Inputs!N88:P88)</f>
        <v>0</v>
      </c>
      <c r="R21" s="40"/>
    </row>
    <row r="22" spans="1:18" ht="12.75" hidden="1" customHeight="1" outlineLevel="1">
      <c r="A22" s="16" t="str">
        <f>"   "&amp;Labels!B66</f>
        <v xml:space="preserve">   Stage 3</v>
      </c>
      <c r="B22" s="44">
        <f>Inputs!B89</f>
        <v>0</v>
      </c>
      <c r="C22" s="44">
        <f>Inputs!C89</f>
        <v>0</v>
      </c>
      <c r="D22" s="44">
        <f>Inputs!D89</f>
        <v>0</v>
      </c>
      <c r="E22" s="40">
        <f>AVERAGE(Inputs!B89:D89)</f>
        <v>0</v>
      </c>
      <c r="F22" s="44">
        <f>Inputs!F89</f>
        <v>0</v>
      </c>
      <c r="G22" s="44">
        <f>Inputs!G89</f>
        <v>0</v>
      </c>
      <c r="H22" s="44">
        <f>Inputs!H89</f>
        <v>0</v>
      </c>
      <c r="I22" s="40">
        <f>AVERAGE(Inputs!F89:H89)</f>
        <v>0</v>
      </c>
      <c r="J22" s="44">
        <f>Inputs!J89</f>
        <v>0</v>
      </c>
      <c r="K22" s="44">
        <f>Inputs!K89</f>
        <v>0</v>
      </c>
      <c r="L22" s="44">
        <f>Inputs!L89</f>
        <v>0</v>
      </c>
      <c r="M22" s="40">
        <f>AVERAGE(Inputs!J89:L89)</f>
        <v>0</v>
      </c>
      <c r="N22" s="44">
        <f>Inputs!N89</f>
        <v>0</v>
      </c>
      <c r="O22" s="44">
        <f>Inputs!O89</f>
        <v>0</v>
      </c>
      <c r="P22" s="44">
        <f>Inputs!P89</f>
        <v>0</v>
      </c>
      <c r="Q22" s="40">
        <f>AVERAGE(Inputs!N89:P89)</f>
        <v>0</v>
      </c>
      <c r="R22" s="40"/>
    </row>
    <row r="23" spans="1:18" ht="12.75" hidden="1" customHeight="1" outlineLevel="1">
      <c r="A23" s="6"/>
      <c r="B23" s="35"/>
      <c r="C23" s="35"/>
      <c r="D23" s="35"/>
      <c r="E23" s="6"/>
      <c r="F23" s="35"/>
      <c r="G23" s="35"/>
      <c r="H23" s="35"/>
      <c r="I23" s="6"/>
      <c r="J23" s="35"/>
      <c r="K23" s="35"/>
      <c r="L23" s="35"/>
      <c r="M23" s="6"/>
      <c r="N23" s="35"/>
      <c r="O23" s="35"/>
      <c r="P23" s="35"/>
      <c r="Q23" s="6"/>
      <c r="R23" s="6"/>
    </row>
    <row r="24" spans="1:18" ht="12.75" hidden="1" customHeight="1" outlineLevel="1">
      <c r="A24" s="7" t="str">
        <f>Labels!B53</f>
        <v>WIP/Unit In</v>
      </c>
      <c r="B24" s="43"/>
      <c r="C24" s="43"/>
      <c r="D24" s="43"/>
      <c r="E24" s="40"/>
      <c r="F24" s="43"/>
      <c r="G24" s="43"/>
      <c r="H24" s="43"/>
      <c r="I24" s="40"/>
      <c r="J24" s="43"/>
      <c r="K24" s="43"/>
      <c r="L24" s="43"/>
      <c r="M24" s="40"/>
      <c r="N24" s="43"/>
      <c r="O24" s="43"/>
      <c r="P24" s="43"/>
      <c r="Q24" s="40"/>
      <c r="R24" s="40"/>
    </row>
    <row r="25" spans="1:18" ht="12.75" hidden="1" customHeight="1" outlineLevel="1">
      <c r="A25" s="16" t="str">
        <f>"   "&amp;Labels!B64</f>
        <v xml:space="preserve">   Stage 1</v>
      </c>
      <c r="B25" s="44">
        <f>IF(Units!B33=0,0,'Cost Flow'!B33/Units!B33)</f>
        <v>0</v>
      </c>
      <c r="C25" s="44">
        <f>IF(Units!C33=0,0,'Cost Flow'!C33/Units!C33)</f>
        <v>0</v>
      </c>
      <c r="D25" s="44">
        <f>IF(Units!D33=0,0,'Cost Flow'!D33/Units!D33)</f>
        <v>0</v>
      </c>
      <c r="E25" s="40">
        <f>IF(Units!B33=0,0,'Cost Flow'!D33/Units!B33)</f>
        <v>0</v>
      </c>
      <c r="F25" s="44">
        <f>IF(Units!F33=0,0,'Cost Flow'!F33/Units!F33)</f>
        <v>0</v>
      </c>
      <c r="G25" s="44">
        <f>IF(Units!G33=0,0,'Cost Flow'!G33/Units!G33)</f>
        <v>0</v>
      </c>
      <c r="H25" s="44">
        <f>IF(Units!H33=0,0,'Cost Flow'!H33/Units!H33)</f>
        <v>0</v>
      </c>
      <c r="I25" s="40">
        <f>IF(Units!F33=0,0,'Cost Flow'!H33/Units!F33)</f>
        <v>0</v>
      </c>
      <c r="J25" s="44">
        <f>IF(Units!J33=0,0,'Cost Flow'!J33/Units!J33)</f>
        <v>0</v>
      </c>
      <c r="K25" s="44">
        <f>IF(Units!K33=0,0,'Cost Flow'!K33/Units!K33)</f>
        <v>0</v>
      </c>
      <c r="L25" s="44">
        <f>IF(Units!L33=0,0,'Cost Flow'!L33/Units!L33)</f>
        <v>0</v>
      </c>
      <c r="M25" s="40">
        <f>IF(Units!J33=0,0,'Cost Flow'!L33/Units!J33)</f>
        <v>0</v>
      </c>
      <c r="N25" s="44">
        <f>IF(Units!N33=0,0,'Cost Flow'!N33/Units!N33)</f>
        <v>0</v>
      </c>
      <c r="O25" s="44">
        <f>IF(Units!O33=0,0,'Cost Flow'!O33/Units!O33)</f>
        <v>0</v>
      </c>
      <c r="P25" s="44">
        <f>IF(Units!P33=0,0,'Cost Flow'!P33/Units!P33)</f>
        <v>0</v>
      </c>
      <c r="Q25" s="40">
        <f>IF(Units!N33=0,0,'Cost Flow'!P33/Units!N33)</f>
        <v>0</v>
      </c>
      <c r="R25" s="40"/>
    </row>
    <row r="26" spans="1:18" ht="12.75" hidden="1" customHeight="1" outlineLevel="1">
      <c r="A26" s="16" t="str">
        <f>"   "&amp;Labels!B65</f>
        <v xml:space="preserve">   Stage 2</v>
      </c>
      <c r="B26" s="44">
        <f>IF(Units!B34=0,0,'Cost Flow'!B34/Units!B34)</f>
        <v>0</v>
      </c>
      <c r="C26" s="44">
        <f>IF(Units!C34=0,0,'Cost Flow'!C34/Units!C34)</f>
        <v>0</v>
      </c>
      <c r="D26" s="44">
        <f>IF(Units!D34=0,0,'Cost Flow'!D34/Units!D34)</f>
        <v>0</v>
      </c>
      <c r="E26" s="40">
        <f>IF(Units!B34=0,0,'Cost Flow'!D34/Units!B34)</f>
        <v>0</v>
      </c>
      <c r="F26" s="44">
        <f>IF(Units!F34=0,0,'Cost Flow'!F34/Units!F34)</f>
        <v>0</v>
      </c>
      <c r="G26" s="44">
        <f>IF(Units!G34=0,0,'Cost Flow'!G34/Units!G34)</f>
        <v>0</v>
      </c>
      <c r="H26" s="44">
        <f>IF(Units!H34=0,0,'Cost Flow'!H34/Units!H34)</f>
        <v>0</v>
      </c>
      <c r="I26" s="40">
        <f>IF(Units!F34=0,0,'Cost Flow'!H34/Units!F34)</f>
        <v>0</v>
      </c>
      <c r="J26" s="44">
        <f>IF(Units!J34=0,0,'Cost Flow'!J34/Units!J34)</f>
        <v>0</v>
      </c>
      <c r="K26" s="44">
        <f>IF(Units!K34=0,0,'Cost Flow'!K34/Units!K34)</f>
        <v>0</v>
      </c>
      <c r="L26" s="44">
        <f>IF(Units!L34=0,0,'Cost Flow'!L34/Units!L34)</f>
        <v>0</v>
      </c>
      <c r="M26" s="40">
        <f>IF(Units!J34=0,0,'Cost Flow'!L34/Units!J34)</f>
        <v>0</v>
      </c>
      <c r="N26" s="44">
        <f>IF(Units!N34=0,0,'Cost Flow'!N34/Units!N34)</f>
        <v>0</v>
      </c>
      <c r="O26" s="44">
        <f>IF(Units!O34=0,0,'Cost Flow'!O34/Units!O34)</f>
        <v>0</v>
      </c>
      <c r="P26" s="44">
        <f>IF(Units!P34=0,0,'Cost Flow'!P34/Units!P34)</f>
        <v>0</v>
      </c>
      <c r="Q26" s="40">
        <f>IF(Units!N34=0,0,'Cost Flow'!P34/Units!N34)</f>
        <v>0</v>
      </c>
      <c r="R26" s="40"/>
    </row>
    <row r="27" spans="1:18" ht="12.75" hidden="1" customHeight="1" outlineLevel="1">
      <c r="A27" s="21" t="str">
        <f>"   "&amp;Labels!B66</f>
        <v xml:space="preserve">   Stage 3</v>
      </c>
      <c r="B27" s="70">
        <f>IF(Units!B35=0,0,'Cost Flow'!B35/Units!B35)</f>
        <v>0</v>
      </c>
      <c r="C27" s="70">
        <f>IF(Units!C35=0,0,'Cost Flow'!C35/Units!C35)</f>
        <v>0</v>
      </c>
      <c r="D27" s="70">
        <f>IF(Units!D35=0,0,'Cost Flow'!D35/Units!D35)</f>
        <v>0</v>
      </c>
      <c r="E27" s="47">
        <f>IF(Units!B35=0,0,'Cost Flow'!D35/Units!B35)</f>
        <v>0</v>
      </c>
      <c r="F27" s="70">
        <f>IF(Units!F35=0,0,'Cost Flow'!F35/Units!F35)</f>
        <v>0</v>
      </c>
      <c r="G27" s="70">
        <f>IF(Units!G35=0,0,'Cost Flow'!G35/Units!G35)</f>
        <v>0</v>
      </c>
      <c r="H27" s="70">
        <f>IF(Units!H35=0,0,'Cost Flow'!H35/Units!H35)</f>
        <v>0</v>
      </c>
      <c r="I27" s="47">
        <f>IF(Units!F35=0,0,'Cost Flow'!H35/Units!F35)</f>
        <v>0</v>
      </c>
      <c r="J27" s="70">
        <f>IF(Units!J35=0,0,'Cost Flow'!J35/Units!J35)</f>
        <v>0</v>
      </c>
      <c r="K27" s="70">
        <f>IF(Units!K35=0,0,'Cost Flow'!K35/Units!K35)</f>
        <v>0</v>
      </c>
      <c r="L27" s="70">
        <f>IF(Units!L35=0,0,'Cost Flow'!L35/Units!L35)</f>
        <v>0</v>
      </c>
      <c r="M27" s="47">
        <f>IF(Units!J35=0,0,'Cost Flow'!L35/Units!J35)</f>
        <v>0</v>
      </c>
      <c r="N27" s="70">
        <f>IF(Units!N35=0,0,'Cost Flow'!N35/Units!N35)</f>
        <v>0</v>
      </c>
      <c r="O27" s="70">
        <f>IF(Units!O35=0,0,'Cost Flow'!O35/Units!O35)</f>
        <v>0</v>
      </c>
      <c r="P27" s="70">
        <f>IF(Units!P35=0,0,'Cost Flow'!P35/Units!P35)</f>
        <v>0</v>
      </c>
      <c r="Q27" s="47">
        <f>IF(Units!N35=0,0,'Cost Flow'!P35/Units!N35)</f>
        <v>0</v>
      </c>
      <c r="R27" s="47"/>
    </row>
    <row r="28" spans="1:18" ht="12.75" hidden="1" customHeight="1" outlineLevel="1"/>
    <row r="29" spans="1:18" ht="12.75" hidden="1" customHeight="1" outlineLevel="1" collapsed="1"/>
    <row r="30" spans="1:18" ht="12.75" customHeight="1" collapsed="1">
      <c r="A30" s="145" t="str">
        <f>"Cost/Output Unit"</f>
        <v>Cost/Output Unit</v>
      </c>
      <c r="B30" s="145"/>
    </row>
    <row r="31" spans="1:18" ht="12.75" hidden="1" customHeight="1" outlineLevel="1">
      <c r="A31" s="1" t="str">
        <f>" "</f>
        <v xml:space="preserve"> </v>
      </c>
    </row>
    <row r="32" spans="1:18" ht="12.75" hidden="1" customHeight="1" outlineLevel="1">
      <c r="B32" s="11" t="str">
        <f>ZZZ__FnCalls!F7</f>
        <v>Jan 2011</v>
      </c>
      <c r="C32" s="12" t="str">
        <f>ZZZ__FnCalls!F8</f>
        <v>Feb 2011</v>
      </c>
      <c r="D32" s="12" t="str">
        <f>ZZZ__FnCalls!F9</f>
        <v>Mar 2011</v>
      </c>
      <c r="E32" s="13" t="str">
        <f>ZZZ__FnCalls!G7</f>
        <v>Q1 2011</v>
      </c>
      <c r="F32" s="12" t="str">
        <f>ZZZ__FnCalls!F10</f>
        <v>Apr 2011</v>
      </c>
      <c r="G32" s="12" t="str">
        <f>ZZZ__FnCalls!F11</f>
        <v>May 2011</v>
      </c>
      <c r="H32" s="12" t="str">
        <f>ZZZ__FnCalls!F12</f>
        <v>Jun 2011</v>
      </c>
      <c r="I32" s="13" t="str">
        <f>ZZZ__FnCalls!G10</f>
        <v>Q2 2011</v>
      </c>
      <c r="J32" s="12" t="str">
        <f>ZZZ__FnCalls!F13</f>
        <v>Jul 2011</v>
      </c>
      <c r="K32" s="12" t="str">
        <f>ZZZ__FnCalls!F14</f>
        <v>Aug 2011</v>
      </c>
      <c r="L32" s="12" t="str">
        <f>ZZZ__FnCalls!F15</f>
        <v>Sep 2011</v>
      </c>
      <c r="M32" s="13" t="str">
        <f>ZZZ__FnCalls!G13</f>
        <v>Q3 2011</v>
      </c>
      <c r="N32" s="12" t="str">
        <f>ZZZ__FnCalls!F16</f>
        <v>Oct 2011</v>
      </c>
      <c r="O32" s="12" t="str">
        <f>ZZZ__FnCalls!F17</f>
        <v>Nov 2011</v>
      </c>
      <c r="P32" s="12" t="str">
        <f>ZZZ__FnCalls!F18</f>
        <v>Dec 2011</v>
      </c>
      <c r="Q32" s="13" t="str">
        <f>ZZZ__FnCalls!G16</f>
        <v>Q4 2011</v>
      </c>
      <c r="R32" s="13" t="str">
        <f>ZZZ__FnCalls!H19</f>
        <v>2012</v>
      </c>
    </row>
    <row r="33" spans="1:18" ht="12.75" hidden="1" customHeight="1" outlineLevel="1">
      <c r="A33" s="4" t="str">
        <f>Labels!B54</f>
        <v>WIP/Unit Out</v>
      </c>
      <c r="B33" s="37"/>
      <c r="C33" s="37"/>
      <c r="D33" s="37"/>
      <c r="E33" s="38"/>
      <c r="F33" s="37"/>
      <c r="G33" s="37"/>
      <c r="H33" s="37"/>
      <c r="I33" s="38"/>
      <c r="J33" s="37"/>
      <c r="K33" s="37"/>
      <c r="L33" s="37"/>
      <c r="M33" s="38"/>
      <c r="N33" s="37"/>
      <c r="O33" s="37"/>
      <c r="P33" s="37"/>
      <c r="Q33" s="38"/>
      <c r="R33" s="38"/>
    </row>
    <row r="34" spans="1:18" ht="12.75" hidden="1" customHeight="1" outlineLevel="1">
      <c r="A34" s="16" t="str">
        <f>"   "&amp;Labels!B64</f>
        <v xml:space="preserve">   Stage 1</v>
      </c>
      <c r="B34" s="44">
        <f>IF(Units!B10=0,0,'Cost Flow'!B44/Units!B10)</f>
        <v>0</v>
      </c>
      <c r="C34" s="44">
        <f>IF(Units!C10=0,0,'Cost Flow'!C44/Units!C10)</f>
        <v>0</v>
      </c>
      <c r="D34" s="44">
        <f>IF(Units!D10=0,0,'Cost Flow'!D44/Units!D10)</f>
        <v>0</v>
      </c>
      <c r="E34" s="40">
        <f>IF(Units!D10=0,0,'Cost Flow'!D44/Units!D10)</f>
        <v>0</v>
      </c>
      <c r="F34" s="44">
        <f>IF(Units!F10=0,0,'Cost Flow'!F44/Units!F10)</f>
        <v>0</v>
      </c>
      <c r="G34" s="44">
        <f>IF(Units!G10=0,0,'Cost Flow'!G44/Units!G10)</f>
        <v>0</v>
      </c>
      <c r="H34" s="44">
        <f>IF(Units!H10=0,0,'Cost Flow'!H44/Units!H10)</f>
        <v>0</v>
      </c>
      <c r="I34" s="40">
        <f>IF(Units!H10=0,0,'Cost Flow'!H44/Units!H10)</f>
        <v>0</v>
      </c>
      <c r="J34" s="44">
        <f>IF(Units!J10=0,0,'Cost Flow'!J44/Units!J10)</f>
        <v>0</v>
      </c>
      <c r="K34" s="44">
        <f>IF(Units!K10=0,0,'Cost Flow'!K44/Units!K10)</f>
        <v>0</v>
      </c>
      <c r="L34" s="44">
        <f>IF(Units!L10=0,0,'Cost Flow'!L44/Units!L10)</f>
        <v>0</v>
      </c>
      <c r="M34" s="40">
        <f>IF(Units!L10=0,0,'Cost Flow'!L44/Units!L10)</f>
        <v>0</v>
      </c>
      <c r="N34" s="44">
        <f>IF(Units!N10=0,0,'Cost Flow'!N44/Units!N10)</f>
        <v>0</v>
      </c>
      <c r="O34" s="44">
        <f>IF(Units!O10=0,0,'Cost Flow'!O44/Units!O10)</f>
        <v>0</v>
      </c>
      <c r="P34" s="44">
        <f>IF(Units!P10=0,0,'Cost Flow'!P44/Units!P10)</f>
        <v>0</v>
      </c>
      <c r="Q34" s="40">
        <f>IF(Units!P10=0,0,'Cost Flow'!P44/Units!P10)</f>
        <v>0</v>
      </c>
      <c r="R34" s="40"/>
    </row>
    <row r="35" spans="1:18" ht="12.75" hidden="1" customHeight="1" outlineLevel="1">
      <c r="A35" s="16" t="str">
        <f>"   "&amp;Labels!B65</f>
        <v xml:space="preserve">   Stage 2</v>
      </c>
      <c r="B35" s="44">
        <f>IF(Units!B11=0,0,'Cost Flow'!B45/Units!B11)</f>
        <v>0</v>
      </c>
      <c r="C35" s="44">
        <f>IF(Units!C11=0,0,'Cost Flow'!C45/Units!C11)</f>
        <v>0</v>
      </c>
      <c r="D35" s="44">
        <f>IF(Units!D11=0,0,'Cost Flow'!D45/Units!D11)</f>
        <v>0</v>
      </c>
      <c r="E35" s="40">
        <f>IF(Units!D11=0,0,'Cost Flow'!D45/Units!D11)</f>
        <v>0</v>
      </c>
      <c r="F35" s="44">
        <f>IF(Units!F11=0,0,'Cost Flow'!F45/Units!F11)</f>
        <v>0</v>
      </c>
      <c r="G35" s="44">
        <f>IF(Units!G11=0,0,'Cost Flow'!G45/Units!G11)</f>
        <v>0</v>
      </c>
      <c r="H35" s="44">
        <f>IF(Units!H11=0,0,'Cost Flow'!H45/Units!H11)</f>
        <v>0</v>
      </c>
      <c r="I35" s="40">
        <f>IF(Units!H11=0,0,'Cost Flow'!H45/Units!H11)</f>
        <v>0</v>
      </c>
      <c r="J35" s="44">
        <f>IF(Units!J11=0,0,'Cost Flow'!J45/Units!J11)</f>
        <v>0</v>
      </c>
      <c r="K35" s="44">
        <f>IF(Units!K11=0,0,'Cost Flow'!K45/Units!K11)</f>
        <v>0</v>
      </c>
      <c r="L35" s="44">
        <f>IF(Units!L11=0,0,'Cost Flow'!L45/Units!L11)</f>
        <v>0</v>
      </c>
      <c r="M35" s="40">
        <f>IF(Units!L11=0,0,'Cost Flow'!L45/Units!L11)</f>
        <v>0</v>
      </c>
      <c r="N35" s="44">
        <f>IF(Units!N11=0,0,'Cost Flow'!N45/Units!N11)</f>
        <v>0</v>
      </c>
      <c r="O35" s="44">
        <f>IF(Units!O11=0,0,'Cost Flow'!O45/Units!O11)</f>
        <v>0</v>
      </c>
      <c r="P35" s="44">
        <f>IF(Units!P11=0,0,'Cost Flow'!P45/Units!P11)</f>
        <v>0</v>
      </c>
      <c r="Q35" s="40">
        <f>IF(Units!P11=0,0,'Cost Flow'!P45/Units!P11)</f>
        <v>0</v>
      </c>
      <c r="R35" s="40"/>
    </row>
    <row r="36" spans="1:18" ht="12.75" hidden="1" customHeight="1" outlineLevel="1">
      <c r="A36" s="16" t="str">
        <f>"   "&amp;Labels!B66</f>
        <v xml:space="preserve">   Stage 3</v>
      </c>
      <c r="B36" s="44">
        <f>IF(Units!B12=0,0,'Cost Flow'!B46/Units!B12)</f>
        <v>0</v>
      </c>
      <c r="C36" s="44">
        <f>IF(Units!C12=0,0,'Cost Flow'!C46/Units!C12)</f>
        <v>0</v>
      </c>
      <c r="D36" s="44">
        <f>IF(Units!D12=0,0,'Cost Flow'!D46/Units!D12)</f>
        <v>0</v>
      </c>
      <c r="E36" s="40">
        <f>IF(Units!D12=0,0,'Cost Flow'!D46/Units!D12)</f>
        <v>0</v>
      </c>
      <c r="F36" s="44">
        <f>IF(Units!F12=0,0,'Cost Flow'!F46/Units!F12)</f>
        <v>0</v>
      </c>
      <c r="G36" s="44">
        <f>IF(Units!G12=0,0,'Cost Flow'!G46/Units!G12)</f>
        <v>0</v>
      </c>
      <c r="H36" s="44">
        <f>IF(Units!H12=0,0,'Cost Flow'!H46/Units!H12)</f>
        <v>0</v>
      </c>
      <c r="I36" s="40">
        <f>IF(Units!H12=0,0,'Cost Flow'!H46/Units!H12)</f>
        <v>0</v>
      </c>
      <c r="J36" s="44">
        <f>IF(Units!J12=0,0,'Cost Flow'!J46/Units!J12)</f>
        <v>0</v>
      </c>
      <c r="K36" s="44">
        <f>IF(Units!K12=0,0,'Cost Flow'!K46/Units!K12)</f>
        <v>0</v>
      </c>
      <c r="L36" s="44">
        <f>IF(Units!L12=0,0,'Cost Flow'!L46/Units!L12)</f>
        <v>0</v>
      </c>
      <c r="M36" s="40">
        <f>IF(Units!L12=0,0,'Cost Flow'!L46/Units!L12)</f>
        <v>0</v>
      </c>
      <c r="N36" s="44">
        <f>IF(Units!N12=0,0,'Cost Flow'!N46/Units!N12)</f>
        <v>0</v>
      </c>
      <c r="O36" s="44">
        <f>IF(Units!O12=0,0,'Cost Flow'!O46/Units!O12)</f>
        <v>0</v>
      </c>
      <c r="P36" s="44">
        <f>IF(Units!P12=0,0,'Cost Flow'!P46/Units!P12)</f>
        <v>0</v>
      </c>
      <c r="Q36" s="40">
        <f>IF(Units!P12=0,0,'Cost Flow'!P46/Units!P12)</f>
        <v>0</v>
      </c>
      <c r="R36" s="40"/>
    </row>
    <row r="37" spans="1:18" ht="12.75" hidden="1" customHeight="1" outlineLevel="1">
      <c r="A37" s="6"/>
      <c r="B37" s="35"/>
      <c r="C37" s="35"/>
      <c r="D37" s="35"/>
      <c r="E37" s="6"/>
      <c r="F37" s="35"/>
      <c r="G37" s="35"/>
      <c r="H37" s="35"/>
      <c r="I37" s="6"/>
      <c r="J37" s="35"/>
      <c r="K37" s="35"/>
      <c r="L37" s="35"/>
      <c r="M37" s="6"/>
      <c r="N37" s="35"/>
      <c r="O37" s="35"/>
      <c r="P37" s="35"/>
      <c r="Q37" s="6"/>
      <c r="R37" s="6"/>
    </row>
    <row r="38" spans="1:18" ht="12.75" hidden="1" customHeight="1" outlineLevel="1">
      <c r="A38" s="7" t="str">
        <f>Labels!B11</f>
        <v>COGS/Unit</v>
      </c>
      <c r="B38" s="43"/>
      <c r="C38" s="43"/>
      <c r="D38" s="43"/>
      <c r="E38" s="40"/>
      <c r="F38" s="43"/>
      <c r="G38" s="43"/>
      <c r="H38" s="43"/>
      <c r="I38" s="40"/>
      <c r="J38" s="43"/>
      <c r="K38" s="43"/>
      <c r="L38" s="43"/>
      <c r="M38" s="40"/>
      <c r="N38" s="43"/>
      <c r="O38" s="43"/>
      <c r="P38" s="43"/>
      <c r="Q38" s="40"/>
      <c r="R38" s="40"/>
    </row>
    <row r="39" spans="1:18" ht="12.75" hidden="1" customHeight="1" outlineLevel="1">
      <c r="A39" s="16" t="str">
        <f>"   "&amp;Labels!B64</f>
        <v xml:space="preserve">   Stage 1</v>
      </c>
      <c r="B39" s="44">
        <f>IF(0=0,0,'Cost Flow'!B50/0)</f>
        <v>0</v>
      </c>
      <c r="C39" s="44">
        <f>IF(0=0,0,'Cost Flow'!C50/0)</f>
        <v>0</v>
      </c>
      <c r="D39" s="44">
        <f>IF(0=0,0,'Cost Flow'!D50/0)</f>
        <v>0</v>
      </c>
      <c r="E39" s="40">
        <f>IF(0=0,0,SUM('Cost Flow'!B50:D50)/0)</f>
        <v>0</v>
      </c>
      <c r="F39" s="44">
        <f>IF(0=0,0,'Cost Flow'!F50/0)</f>
        <v>0</v>
      </c>
      <c r="G39" s="44">
        <f>IF(0=0,0,'Cost Flow'!G50/0)</f>
        <v>0</v>
      </c>
      <c r="H39" s="44">
        <f>IF(0=0,0,'Cost Flow'!H50/0)</f>
        <v>0</v>
      </c>
      <c r="I39" s="40">
        <f>IF(0=0,0,SUM('Cost Flow'!F50:H50)/0)</f>
        <v>0</v>
      </c>
      <c r="J39" s="44">
        <f>IF(0=0,0,'Cost Flow'!J50/0)</f>
        <v>0</v>
      </c>
      <c r="K39" s="44">
        <f>IF(0=0,0,'Cost Flow'!K50/0)</f>
        <v>0</v>
      </c>
      <c r="L39" s="44">
        <f>IF(0=0,0,'Cost Flow'!L50/0)</f>
        <v>0</v>
      </c>
      <c r="M39" s="40">
        <f>IF(0=0,0,SUM('Cost Flow'!J50:L50)/0)</f>
        <v>0</v>
      </c>
      <c r="N39" s="44">
        <f>IF(0=0,0,'Cost Flow'!N50/0)</f>
        <v>0</v>
      </c>
      <c r="O39" s="44">
        <f>IF(0=0,0,'Cost Flow'!O50/0)</f>
        <v>0</v>
      </c>
      <c r="P39" s="44">
        <f>IF(0=0,0,'Cost Flow'!P50/0)</f>
        <v>0</v>
      </c>
      <c r="Q39" s="40">
        <f>IF(0=0,0,SUM('Cost Flow'!N50:P50)/0)</f>
        <v>0</v>
      </c>
      <c r="R39" s="40"/>
    </row>
    <row r="40" spans="1:18" ht="12.75" hidden="1" customHeight="1" outlineLevel="1">
      <c r="A40" s="16" t="str">
        <f>"   "&amp;Labels!B65</f>
        <v xml:space="preserve">   Stage 2</v>
      </c>
      <c r="B40" s="44">
        <f>IF(0=0,0,'Cost Flow'!B51/0)</f>
        <v>0</v>
      </c>
      <c r="C40" s="44">
        <f>IF(0=0,0,'Cost Flow'!C51/0)</f>
        <v>0</v>
      </c>
      <c r="D40" s="44">
        <f>IF(0=0,0,'Cost Flow'!D51/0)</f>
        <v>0</v>
      </c>
      <c r="E40" s="40">
        <f>IF(0=0,0,SUM('Cost Flow'!B51:D51)/0)</f>
        <v>0</v>
      </c>
      <c r="F40" s="44">
        <f>IF(0=0,0,'Cost Flow'!F51/0)</f>
        <v>0</v>
      </c>
      <c r="G40" s="44">
        <f>IF(0=0,0,'Cost Flow'!G51/0)</f>
        <v>0</v>
      </c>
      <c r="H40" s="44">
        <f>IF(0=0,0,'Cost Flow'!H51/0)</f>
        <v>0</v>
      </c>
      <c r="I40" s="40">
        <f>IF(0=0,0,SUM('Cost Flow'!F51:H51)/0)</f>
        <v>0</v>
      </c>
      <c r="J40" s="44">
        <f>IF(0=0,0,'Cost Flow'!J51/0)</f>
        <v>0</v>
      </c>
      <c r="K40" s="44">
        <f>IF(0=0,0,'Cost Flow'!K51/0)</f>
        <v>0</v>
      </c>
      <c r="L40" s="44">
        <f>IF(0=0,0,'Cost Flow'!L51/0)</f>
        <v>0</v>
      </c>
      <c r="M40" s="40">
        <f>IF(0=0,0,SUM('Cost Flow'!J51:L51)/0)</f>
        <v>0</v>
      </c>
      <c r="N40" s="44">
        <f>IF(0=0,0,'Cost Flow'!N51/0)</f>
        <v>0</v>
      </c>
      <c r="O40" s="44">
        <f>IF(0=0,0,'Cost Flow'!O51/0)</f>
        <v>0</v>
      </c>
      <c r="P40" s="44">
        <f>IF(0=0,0,'Cost Flow'!P51/0)</f>
        <v>0</v>
      </c>
      <c r="Q40" s="40">
        <f>IF(0=0,0,SUM('Cost Flow'!N51:P51)/0)</f>
        <v>0</v>
      </c>
      <c r="R40" s="40"/>
    </row>
    <row r="41" spans="1:18" ht="12.75" hidden="1" customHeight="1" outlineLevel="1">
      <c r="A41" s="21" t="str">
        <f>"   "&amp;Labels!B66</f>
        <v xml:space="preserve">   Stage 3</v>
      </c>
      <c r="B41" s="70">
        <f>IF(0=0,0,'Cost Flow'!B52/0)</f>
        <v>0</v>
      </c>
      <c r="C41" s="70">
        <f>IF(0=0,0,'Cost Flow'!C52/0)</f>
        <v>0</v>
      </c>
      <c r="D41" s="70">
        <f>IF(0=0,0,'Cost Flow'!D52/0)</f>
        <v>0</v>
      </c>
      <c r="E41" s="47">
        <f>IF(0=0,0,SUM('Cost Flow'!B52:D52)/0)</f>
        <v>0</v>
      </c>
      <c r="F41" s="70">
        <f>IF(0=0,0,'Cost Flow'!F52/0)</f>
        <v>0</v>
      </c>
      <c r="G41" s="70">
        <f>IF(0=0,0,'Cost Flow'!G52/0)</f>
        <v>0</v>
      </c>
      <c r="H41" s="70">
        <f>IF(0=0,0,'Cost Flow'!H52/0)</f>
        <v>0</v>
      </c>
      <c r="I41" s="47">
        <f>IF(0=0,0,SUM('Cost Flow'!F52:H52)/0)</f>
        <v>0</v>
      </c>
      <c r="J41" s="70">
        <f>IF(0=0,0,'Cost Flow'!J52/0)</f>
        <v>0</v>
      </c>
      <c r="K41" s="70">
        <f>IF(0=0,0,'Cost Flow'!K52/0)</f>
        <v>0</v>
      </c>
      <c r="L41" s="70">
        <f>IF(0=0,0,'Cost Flow'!L52/0)</f>
        <v>0</v>
      </c>
      <c r="M41" s="47">
        <f>IF(0=0,0,SUM('Cost Flow'!J52:L52)/0)</f>
        <v>0</v>
      </c>
      <c r="N41" s="70">
        <f>IF(0=0,0,'Cost Flow'!N52/0)</f>
        <v>0</v>
      </c>
      <c r="O41" s="70">
        <f>IF(0=0,0,'Cost Flow'!O52/0)</f>
        <v>0</v>
      </c>
      <c r="P41" s="70">
        <f>IF(0=0,0,'Cost Flow'!P52/0)</f>
        <v>0</v>
      </c>
      <c r="Q41" s="47">
        <f>IF(0=0,0,SUM('Cost Flow'!N52:P52)/0)</f>
        <v>0</v>
      </c>
      <c r="R41" s="47"/>
    </row>
    <row r="42" spans="1:18" ht="12.75" hidden="1" customHeight="1" outlineLevel="1"/>
    <row r="43" spans="1:18" ht="12.75" hidden="1" customHeight="1" outlineLevel="1" collapsed="1"/>
    <row r="44" spans="1:18" ht="12.75" customHeight="1" collapsed="1">
      <c r="A44" s="2" t="str">
        <f>"Scrap"</f>
        <v>Scrap</v>
      </c>
    </row>
    <row r="45" spans="1:18" ht="12.75" hidden="1" customHeight="1" outlineLevel="1">
      <c r="A45" s="1" t="str">
        <f>" "</f>
        <v xml:space="preserve"> </v>
      </c>
    </row>
    <row r="46" spans="1:18" ht="12.75" hidden="1" customHeight="1" outlineLevel="1">
      <c r="B46" s="11" t="str">
        <f>ZZZ__FnCalls!F7</f>
        <v>Jan 2011</v>
      </c>
      <c r="C46" s="12" t="str">
        <f>ZZZ__FnCalls!F8</f>
        <v>Feb 2011</v>
      </c>
      <c r="D46" s="12" t="str">
        <f>ZZZ__FnCalls!F9</f>
        <v>Mar 2011</v>
      </c>
      <c r="E46" s="13" t="str">
        <f>ZZZ__FnCalls!G7</f>
        <v>Q1 2011</v>
      </c>
      <c r="F46" s="12" t="str">
        <f>ZZZ__FnCalls!F10</f>
        <v>Apr 2011</v>
      </c>
      <c r="G46" s="12" t="str">
        <f>ZZZ__FnCalls!F11</f>
        <v>May 2011</v>
      </c>
      <c r="H46" s="12" t="str">
        <f>ZZZ__FnCalls!F12</f>
        <v>Jun 2011</v>
      </c>
      <c r="I46" s="13" t="str">
        <f>ZZZ__FnCalls!G10</f>
        <v>Q2 2011</v>
      </c>
      <c r="J46" s="12" t="str">
        <f>ZZZ__FnCalls!F13</f>
        <v>Jul 2011</v>
      </c>
      <c r="K46" s="12" t="str">
        <f>ZZZ__FnCalls!F14</f>
        <v>Aug 2011</v>
      </c>
      <c r="L46" s="12" t="str">
        <f>ZZZ__FnCalls!F15</f>
        <v>Sep 2011</v>
      </c>
      <c r="M46" s="13" t="str">
        <f>ZZZ__FnCalls!G13</f>
        <v>Q3 2011</v>
      </c>
      <c r="N46" s="12" t="str">
        <f>ZZZ__FnCalls!F16</f>
        <v>Oct 2011</v>
      </c>
      <c r="O46" s="12" t="str">
        <f>ZZZ__FnCalls!F17</f>
        <v>Nov 2011</v>
      </c>
      <c r="P46" s="12" t="str">
        <f>ZZZ__FnCalls!F18</f>
        <v>Dec 2011</v>
      </c>
      <c r="Q46" s="13" t="str">
        <f>ZZZ__FnCalls!G16</f>
        <v>Q4 2011</v>
      </c>
      <c r="R46" s="13" t="str">
        <f>ZZZ__FnCalls!H19</f>
        <v>2012</v>
      </c>
    </row>
    <row r="47" spans="1:18" ht="12.75" hidden="1" customHeight="1" outlineLevel="1">
      <c r="A47" s="4" t="str">
        <f>Labels!B64</f>
        <v>Stage 1</v>
      </c>
      <c r="B47" s="71"/>
      <c r="C47" s="71"/>
      <c r="D47" s="71"/>
      <c r="E47" s="4"/>
      <c r="F47" s="71"/>
      <c r="G47" s="71"/>
      <c r="H47" s="71"/>
      <c r="I47" s="4"/>
      <c r="J47" s="71"/>
      <c r="K47" s="71"/>
      <c r="L47" s="71"/>
      <c r="M47" s="4"/>
      <c r="N47" s="71"/>
      <c r="O47" s="71"/>
      <c r="P47" s="71"/>
      <c r="Q47" s="4"/>
      <c r="R47" s="4"/>
    </row>
    <row r="48" spans="1:18" ht="12.75" hidden="1" customHeight="1" outlineLevel="1">
      <c r="A48" s="16" t="str">
        <f>"   "&amp;Labels!B31</f>
        <v xml:space="preserve">   Scrap Cost/Unit</v>
      </c>
      <c r="B48" s="44">
        <f>IF(Units!B44=0,0,'Cost Flow'!B61/Units!B44)</f>
        <v>0</v>
      </c>
      <c r="C48" s="44">
        <f>IF(Units!C44=0,0,'Cost Flow'!C61/Units!C44)</f>
        <v>0</v>
      </c>
      <c r="D48" s="44">
        <f>IF(Units!D44=0,0,'Cost Flow'!D61/Units!D44)</f>
        <v>0</v>
      </c>
      <c r="E48" s="40">
        <f>IF(SUM(Units!B44:D44)=0,0,SUM('Cost Flow'!B61:D61)/SUM(Units!B44:D44))</f>
        <v>0</v>
      </c>
      <c r="F48" s="44">
        <f>IF(Units!F44=0,0,'Cost Flow'!F61/Units!F44)</f>
        <v>0</v>
      </c>
      <c r="G48" s="44">
        <f>IF(Units!G44=0,0,'Cost Flow'!G61/Units!G44)</f>
        <v>0</v>
      </c>
      <c r="H48" s="44">
        <f>IF(Units!H44=0,0,'Cost Flow'!H61/Units!H44)</f>
        <v>0</v>
      </c>
      <c r="I48" s="40">
        <f>IF(SUM(Units!F44:H44)=0,0,SUM('Cost Flow'!F61:H61)/SUM(Units!F44:H44))</f>
        <v>0</v>
      </c>
      <c r="J48" s="44">
        <f>IF(Units!J44=0,0,'Cost Flow'!J61/Units!J44)</f>
        <v>0</v>
      </c>
      <c r="K48" s="44">
        <f>IF(Units!K44=0,0,'Cost Flow'!K61/Units!K44)</f>
        <v>0</v>
      </c>
      <c r="L48" s="44">
        <f>IF(Units!L44=0,0,'Cost Flow'!L61/Units!L44)</f>
        <v>0</v>
      </c>
      <c r="M48" s="40">
        <f>IF(SUM(Units!J44:L44)=0,0,SUM('Cost Flow'!J61:L61)/SUM(Units!J44:L44))</f>
        <v>0</v>
      </c>
      <c r="N48" s="44">
        <f>IF(Units!N44=0,0,'Cost Flow'!N61/Units!N44)</f>
        <v>0</v>
      </c>
      <c r="O48" s="44">
        <f>IF(Units!O44=0,0,'Cost Flow'!O61/Units!O44)</f>
        <v>0</v>
      </c>
      <c r="P48" s="44">
        <f>IF(Units!P44=0,0,'Cost Flow'!P61/Units!P44)</f>
        <v>0</v>
      </c>
      <c r="Q48" s="40">
        <f>IF(SUM(Units!N44:P44)=0,0,SUM('Cost Flow'!N61:P61)/SUM(Units!N44:P44))</f>
        <v>0</v>
      </c>
      <c r="R48" s="40"/>
    </row>
    <row r="49" spans="1:18" ht="12.75" hidden="1" customHeight="1" outlineLevel="1">
      <c r="A49" s="16" t="str">
        <f>"   "&amp;Labels!B36</f>
        <v xml:space="preserve">   Scrap Salvage $/Unit</v>
      </c>
      <c r="B49" s="44">
        <f>Inputs!B92</f>
        <v>0</v>
      </c>
      <c r="C49" s="44">
        <f>Inputs!C92</f>
        <v>0</v>
      </c>
      <c r="D49" s="44">
        <f>Inputs!D92</f>
        <v>0</v>
      </c>
      <c r="E49" s="40">
        <f>IF(SUM(Units!B44:D44)=0,0,SUM('Cost Flow'!B62:D62)/SUM(Units!B44:D44))</f>
        <v>0</v>
      </c>
      <c r="F49" s="44">
        <f>Inputs!F92</f>
        <v>0</v>
      </c>
      <c r="G49" s="44">
        <f>Inputs!G92</f>
        <v>0</v>
      </c>
      <c r="H49" s="44">
        <f>Inputs!H92</f>
        <v>0</v>
      </c>
      <c r="I49" s="40">
        <f>IF(SUM(Units!F44:H44)=0,0,SUM('Cost Flow'!F62:H62)/SUM(Units!F44:H44))</f>
        <v>0</v>
      </c>
      <c r="J49" s="44">
        <f>Inputs!J92</f>
        <v>0</v>
      </c>
      <c r="K49" s="44">
        <f>Inputs!K92</f>
        <v>0</v>
      </c>
      <c r="L49" s="44">
        <f>Inputs!L92</f>
        <v>0</v>
      </c>
      <c r="M49" s="40">
        <f>IF(SUM(Units!J44:L44)=0,0,SUM('Cost Flow'!J62:L62)/SUM(Units!J44:L44))</f>
        <v>0</v>
      </c>
      <c r="N49" s="44">
        <f>Inputs!N92</f>
        <v>0</v>
      </c>
      <c r="O49" s="44">
        <f>Inputs!O92</f>
        <v>0</v>
      </c>
      <c r="P49" s="44">
        <f>Inputs!P92</f>
        <v>0</v>
      </c>
      <c r="Q49" s="40">
        <f>IF(SUM(Units!N44:P44)=0,0,SUM('Cost Flow'!N62:P62)/SUM(Units!N44:P44))</f>
        <v>0</v>
      </c>
      <c r="R49" s="40"/>
    </row>
    <row r="50" spans="1:18" ht="12.75" hidden="1" customHeight="1" outlineLevel="1">
      <c r="A50" s="16" t="str">
        <f>"   "&amp;Labels!B33</f>
        <v xml:space="preserve">   Scrap Net Cost/Unit</v>
      </c>
      <c r="B50" s="44">
        <f>B48-Inputs!B92</f>
        <v>0</v>
      </c>
      <c r="C50" s="44">
        <f>C48-Inputs!C92</f>
        <v>0</v>
      </c>
      <c r="D50" s="44">
        <f>D48-Inputs!D92</f>
        <v>0</v>
      </c>
      <c r="E50" s="40">
        <f>AVERAGE(B50:D50)</f>
        <v>0</v>
      </c>
      <c r="F50" s="44">
        <f>F48-Inputs!F92</f>
        <v>0</v>
      </c>
      <c r="G50" s="44">
        <f>G48-Inputs!G92</f>
        <v>0</v>
      </c>
      <c r="H50" s="44">
        <f>H48-Inputs!H92</f>
        <v>0</v>
      </c>
      <c r="I50" s="40">
        <f>AVERAGE(F50:H50)</f>
        <v>0</v>
      </c>
      <c r="J50" s="44">
        <f>J48-Inputs!J92</f>
        <v>0</v>
      </c>
      <c r="K50" s="44">
        <f>K48-Inputs!K92</f>
        <v>0</v>
      </c>
      <c r="L50" s="44">
        <f>L48-Inputs!L92</f>
        <v>0</v>
      </c>
      <c r="M50" s="40">
        <f>AVERAGE(J50:L50)</f>
        <v>0</v>
      </c>
      <c r="N50" s="44">
        <f>N48-Inputs!N92</f>
        <v>0</v>
      </c>
      <c r="O50" s="44">
        <f>O48-Inputs!O92</f>
        <v>0</v>
      </c>
      <c r="P50" s="44">
        <f>P48-Inputs!P92</f>
        <v>0</v>
      </c>
      <c r="Q50" s="40">
        <f>AVERAGE(N50:P50)</f>
        <v>0</v>
      </c>
      <c r="R50" s="40"/>
    </row>
    <row r="51" spans="1:18" ht="12.75" hidden="1" customHeight="1" outlineLevel="1">
      <c r="A51" s="7" t="str">
        <f>Labels!B65</f>
        <v>Stage 2</v>
      </c>
      <c r="B51" s="72"/>
      <c r="C51" s="72"/>
      <c r="D51" s="72"/>
      <c r="E51" s="7"/>
      <c r="F51" s="72"/>
      <c r="G51" s="72"/>
      <c r="H51" s="72"/>
      <c r="I51" s="7"/>
      <c r="J51" s="72"/>
      <c r="K51" s="72"/>
      <c r="L51" s="72"/>
      <c r="M51" s="7"/>
      <c r="N51" s="72"/>
      <c r="O51" s="72"/>
      <c r="P51" s="72"/>
      <c r="Q51" s="7"/>
      <c r="R51" s="7"/>
    </row>
    <row r="52" spans="1:18" ht="12.75" hidden="1" customHeight="1" outlineLevel="1">
      <c r="A52" s="16" t="str">
        <f>"   "&amp;Labels!B31</f>
        <v xml:space="preserve">   Scrap Cost/Unit</v>
      </c>
      <c r="B52" s="44">
        <f>IF(Units!B45=0,0,'Cost Flow'!B65/Units!B45)</f>
        <v>0</v>
      </c>
      <c r="C52" s="44">
        <f>IF(Units!C45=0,0,'Cost Flow'!C65/Units!C45)</f>
        <v>0</v>
      </c>
      <c r="D52" s="44">
        <f>IF(Units!D45=0,0,'Cost Flow'!D65/Units!D45)</f>
        <v>0</v>
      </c>
      <c r="E52" s="40">
        <f>IF(SUM(Units!B45:D45)=0,0,SUM('Cost Flow'!B65:D65)/SUM(Units!B45:D45))</f>
        <v>0</v>
      </c>
      <c r="F52" s="44">
        <f>IF(Units!F45=0,0,'Cost Flow'!F65/Units!F45)</f>
        <v>0</v>
      </c>
      <c r="G52" s="44">
        <f>IF(Units!G45=0,0,'Cost Flow'!G65/Units!G45)</f>
        <v>0</v>
      </c>
      <c r="H52" s="44">
        <f>IF(Units!H45=0,0,'Cost Flow'!H65/Units!H45)</f>
        <v>0</v>
      </c>
      <c r="I52" s="40">
        <f>IF(SUM(Units!F45:H45)=0,0,SUM('Cost Flow'!F65:H65)/SUM(Units!F45:H45))</f>
        <v>0</v>
      </c>
      <c r="J52" s="44">
        <f>IF(Units!J45=0,0,'Cost Flow'!J65/Units!J45)</f>
        <v>0</v>
      </c>
      <c r="K52" s="44">
        <f>IF(Units!K45=0,0,'Cost Flow'!K65/Units!K45)</f>
        <v>0</v>
      </c>
      <c r="L52" s="44">
        <f>IF(Units!L45=0,0,'Cost Flow'!L65/Units!L45)</f>
        <v>0</v>
      </c>
      <c r="M52" s="40">
        <f>IF(SUM(Units!J45:L45)=0,0,SUM('Cost Flow'!J65:L65)/SUM(Units!J45:L45))</f>
        <v>0</v>
      </c>
      <c r="N52" s="44">
        <f>IF(Units!N45=0,0,'Cost Flow'!N65/Units!N45)</f>
        <v>0</v>
      </c>
      <c r="O52" s="44">
        <f>IF(Units!O45=0,0,'Cost Flow'!O65/Units!O45)</f>
        <v>0</v>
      </c>
      <c r="P52" s="44">
        <f>IF(Units!P45=0,0,'Cost Flow'!P65/Units!P45)</f>
        <v>0</v>
      </c>
      <c r="Q52" s="40">
        <f>IF(SUM(Units!N45:P45)=0,0,SUM('Cost Flow'!N65:P65)/SUM(Units!N45:P45))</f>
        <v>0</v>
      </c>
      <c r="R52" s="40"/>
    </row>
    <row r="53" spans="1:18" ht="12.75" hidden="1" customHeight="1" outlineLevel="1">
      <c r="A53" s="16" t="str">
        <f>"   "&amp;Labels!B36</f>
        <v xml:space="preserve">   Scrap Salvage $/Unit</v>
      </c>
      <c r="B53" s="44">
        <f>Inputs!B93</f>
        <v>0</v>
      </c>
      <c r="C53" s="44">
        <f>Inputs!C93</f>
        <v>0</v>
      </c>
      <c r="D53" s="44">
        <f>Inputs!D93</f>
        <v>0</v>
      </c>
      <c r="E53" s="40">
        <f>IF(SUM(Units!B45:D45)=0,0,SUM('Cost Flow'!B66:D66)/SUM(Units!B45:D45))</f>
        <v>0</v>
      </c>
      <c r="F53" s="44">
        <f>Inputs!F93</f>
        <v>0</v>
      </c>
      <c r="G53" s="44">
        <f>Inputs!G93</f>
        <v>0</v>
      </c>
      <c r="H53" s="44">
        <f>Inputs!H93</f>
        <v>0</v>
      </c>
      <c r="I53" s="40">
        <f>IF(SUM(Units!F45:H45)=0,0,SUM('Cost Flow'!F66:H66)/SUM(Units!F45:H45))</f>
        <v>0</v>
      </c>
      <c r="J53" s="44">
        <f>Inputs!J93</f>
        <v>0</v>
      </c>
      <c r="K53" s="44">
        <f>Inputs!K93</f>
        <v>0</v>
      </c>
      <c r="L53" s="44">
        <f>Inputs!L93</f>
        <v>0</v>
      </c>
      <c r="M53" s="40">
        <f>IF(SUM(Units!J45:L45)=0,0,SUM('Cost Flow'!J66:L66)/SUM(Units!J45:L45))</f>
        <v>0</v>
      </c>
      <c r="N53" s="44">
        <f>Inputs!N93</f>
        <v>0</v>
      </c>
      <c r="O53" s="44">
        <f>Inputs!O93</f>
        <v>0</v>
      </c>
      <c r="P53" s="44">
        <f>Inputs!P93</f>
        <v>0</v>
      </c>
      <c r="Q53" s="40">
        <f>IF(SUM(Units!N45:P45)=0,0,SUM('Cost Flow'!N66:P66)/SUM(Units!N45:P45))</f>
        <v>0</v>
      </c>
      <c r="R53" s="40"/>
    </row>
    <row r="54" spans="1:18" ht="12.75" hidden="1" customHeight="1" outlineLevel="1">
      <c r="A54" s="16" t="str">
        <f>"   "&amp;Labels!B33</f>
        <v xml:space="preserve">   Scrap Net Cost/Unit</v>
      </c>
      <c r="B54" s="44">
        <f>B52-Inputs!B93</f>
        <v>0</v>
      </c>
      <c r="C54" s="44">
        <f>C52-Inputs!C93</f>
        <v>0</v>
      </c>
      <c r="D54" s="44">
        <f>D52-Inputs!D93</f>
        <v>0</v>
      </c>
      <c r="E54" s="40">
        <f>AVERAGE(B54:D54)</f>
        <v>0</v>
      </c>
      <c r="F54" s="44">
        <f>F52-Inputs!F93</f>
        <v>0</v>
      </c>
      <c r="G54" s="44">
        <f>G52-Inputs!G93</f>
        <v>0</v>
      </c>
      <c r="H54" s="44">
        <f>H52-Inputs!H93</f>
        <v>0</v>
      </c>
      <c r="I54" s="40">
        <f>AVERAGE(F54:H54)</f>
        <v>0</v>
      </c>
      <c r="J54" s="44">
        <f>J52-Inputs!J93</f>
        <v>0</v>
      </c>
      <c r="K54" s="44">
        <f>K52-Inputs!K93</f>
        <v>0</v>
      </c>
      <c r="L54" s="44">
        <f>L52-Inputs!L93</f>
        <v>0</v>
      </c>
      <c r="M54" s="40">
        <f>AVERAGE(J54:L54)</f>
        <v>0</v>
      </c>
      <c r="N54" s="44">
        <f>N52-Inputs!N93</f>
        <v>0</v>
      </c>
      <c r="O54" s="44">
        <f>O52-Inputs!O93</f>
        <v>0</v>
      </c>
      <c r="P54" s="44">
        <f>P52-Inputs!P93</f>
        <v>0</v>
      </c>
      <c r="Q54" s="40">
        <f>AVERAGE(N54:P54)</f>
        <v>0</v>
      </c>
      <c r="R54" s="40"/>
    </row>
    <row r="55" spans="1:18" ht="12.75" hidden="1" customHeight="1" outlineLevel="1">
      <c r="A55" s="7" t="str">
        <f>Labels!B66</f>
        <v>Stage 3</v>
      </c>
      <c r="B55" s="72"/>
      <c r="C55" s="72"/>
      <c r="D55" s="72"/>
      <c r="E55" s="7"/>
      <c r="F55" s="72"/>
      <c r="G55" s="72"/>
      <c r="H55" s="72"/>
      <c r="I55" s="7"/>
      <c r="J55" s="72"/>
      <c r="K55" s="72"/>
      <c r="L55" s="72"/>
      <c r="M55" s="7"/>
      <c r="N55" s="72"/>
      <c r="O55" s="72"/>
      <c r="P55" s="72"/>
      <c r="Q55" s="7"/>
      <c r="R55" s="7"/>
    </row>
    <row r="56" spans="1:18" ht="12.75" hidden="1" customHeight="1" outlineLevel="1">
      <c r="A56" s="16" t="str">
        <f>"   "&amp;Labels!B31</f>
        <v xml:space="preserve">   Scrap Cost/Unit</v>
      </c>
      <c r="B56" s="44">
        <f>IF(Units!B46=0,0,'Cost Flow'!B69/Units!B46)</f>
        <v>0</v>
      </c>
      <c r="C56" s="44">
        <f>IF(Units!C46=0,0,'Cost Flow'!C69/Units!C46)</f>
        <v>0</v>
      </c>
      <c r="D56" s="44">
        <f>IF(Units!D46=0,0,'Cost Flow'!D69/Units!D46)</f>
        <v>0</v>
      </c>
      <c r="E56" s="40">
        <f>IF(SUM(Units!B46:D46)=0,0,SUM('Cost Flow'!B69:D69)/SUM(Units!B46:D46))</f>
        <v>0</v>
      </c>
      <c r="F56" s="44">
        <f>IF(Units!F46=0,0,'Cost Flow'!F69/Units!F46)</f>
        <v>0</v>
      </c>
      <c r="G56" s="44">
        <f>IF(Units!G46=0,0,'Cost Flow'!G69/Units!G46)</f>
        <v>0</v>
      </c>
      <c r="H56" s="44">
        <f>IF(Units!H46=0,0,'Cost Flow'!H69/Units!H46)</f>
        <v>0</v>
      </c>
      <c r="I56" s="40">
        <f>IF(SUM(Units!F46:H46)=0,0,SUM('Cost Flow'!F69:H69)/SUM(Units!F46:H46))</f>
        <v>0</v>
      </c>
      <c r="J56" s="44">
        <f>IF(Units!J46=0,0,'Cost Flow'!J69/Units!J46)</f>
        <v>0</v>
      </c>
      <c r="K56" s="44">
        <f>IF(Units!K46=0,0,'Cost Flow'!K69/Units!K46)</f>
        <v>0</v>
      </c>
      <c r="L56" s="44">
        <f>IF(Units!L46=0,0,'Cost Flow'!L69/Units!L46)</f>
        <v>0</v>
      </c>
      <c r="M56" s="40">
        <f>IF(SUM(Units!J46:L46)=0,0,SUM('Cost Flow'!J69:L69)/SUM(Units!J46:L46))</f>
        <v>0</v>
      </c>
      <c r="N56" s="44">
        <f>IF(Units!N46=0,0,'Cost Flow'!N69/Units!N46)</f>
        <v>0</v>
      </c>
      <c r="O56" s="44">
        <f>IF(Units!O46=0,0,'Cost Flow'!O69/Units!O46)</f>
        <v>0</v>
      </c>
      <c r="P56" s="44">
        <f>IF(Units!P46=0,0,'Cost Flow'!P69/Units!P46)</f>
        <v>0</v>
      </c>
      <c r="Q56" s="40">
        <f>IF(SUM(Units!N46:P46)=0,0,SUM('Cost Flow'!N69:P69)/SUM(Units!N46:P46))</f>
        <v>0</v>
      </c>
      <c r="R56" s="40"/>
    </row>
    <row r="57" spans="1:18" ht="12.75" hidden="1" customHeight="1" outlineLevel="1">
      <c r="A57" s="16" t="str">
        <f>"   "&amp;Labels!B36</f>
        <v xml:space="preserve">   Scrap Salvage $/Unit</v>
      </c>
      <c r="B57" s="44">
        <f>Inputs!B94</f>
        <v>0</v>
      </c>
      <c r="C57" s="44">
        <f>Inputs!C94</f>
        <v>0</v>
      </c>
      <c r="D57" s="44">
        <f>Inputs!D94</f>
        <v>0</v>
      </c>
      <c r="E57" s="40">
        <f>IF(SUM(Units!B46:D46)=0,0,SUM('Cost Flow'!B70:D70)/SUM(Units!B46:D46))</f>
        <v>0</v>
      </c>
      <c r="F57" s="44">
        <f>Inputs!F94</f>
        <v>0</v>
      </c>
      <c r="G57" s="44">
        <f>Inputs!G94</f>
        <v>0</v>
      </c>
      <c r="H57" s="44">
        <f>Inputs!H94</f>
        <v>0</v>
      </c>
      <c r="I57" s="40">
        <f>IF(SUM(Units!F46:H46)=0,0,SUM('Cost Flow'!F70:H70)/SUM(Units!F46:H46))</f>
        <v>0</v>
      </c>
      <c r="J57" s="44">
        <f>Inputs!J94</f>
        <v>0</v>
      </c>
      <c r="K57" s="44">
        <f>Inputs!K94</f>
        <v>0</v>
      </c>
      <c r="L57" s="44">
        <f>Inputs!L94</f>
        <v>0</v>
      </c>
      <c r="M57" s="40">
        <f>IF(SUM(Units!J46:L46)=0,0,SUM('Cost Flow'!J70:L70)/SUM(Units!J46:L46))</f>
        <v>0</v>
      </c>
      <c r="N57" s="44">
        <f>Inputs!N94</f>
        <v>0</v>
      </c>
      <c r="O57" s="44">
        <f>Inputs!O94</f>
        <v>0</v>
      </c>
      <c r="P57" s="44">
        <f>Inputs!P94</f>
        <v>0</v>
      </c>
      <c r="Q57" s="40">
        <f>IF(SUM(Units!N46:P46)=0,0,SUM('Cost Flow'!N70:P70)/SUM(Units!N46:P46))</f>
        <v>0</v>
      </c>
      <c r="R57" s="40"/>
    </row>
    <row r="58" spans="1:18" ht="12.75" hidden="1" customHeight="1" outlineLevel="1">
      <c r="A58" s="21" t="str">
        <f>"   "&amp;Labels!B33</f>
        <v xml:space="preserve">   Scrap Net Cost/Unit</v>
      </c>
      <c r="B58" s="70">
        <f>B56-Inputs!B94</f>
        <v>0</v>
      </c>
      <c r="C58" s="70">
        <f>C56-Inputs!C94</f>
        <v>0</v>
      </c>
      <c r="D58" s="70">
        <f>D56-Inputs!D94</f>
        <v>0</v>
      </c>
      <c r="E58" s="47">
        <f>AVERAGE(B58:D58)</f>
        <v>0</v>
      </c>
      <c r="F58" s="70">
        <f>F56-Inputs!F94</f>
        <v>0</v>
      </c>
      <c r="G58" s="70">
        <f>G56-Inputs!G94</f>
        <v>0</v>
      </c>
      <c r="H58" s="70">
        <f>H56-Inputs!H94</f>
        <v>0</v>
      </c>
      <c r="I58" s="47">
        <f>AVERAGE(F58:H58)</f>
        <v>0</v>
      </c>
      <c r="J58" s="70">
        <f>J56-Inputs!J94</f>
        <v>0</v>
      </c>
      <c r="K58" s="70">
        <f>K56-Inputs!K94</f>
        <v>0</v>
      </c>
      <c r="L58" s="70">
        <f>L56-Inputs!L94</f>
        <v>0</v>
      </c>
      <c r="M58" s="47">
        <f>AVERAGE(J58:L58)</f>
        <v>0</v>
      </c>
      <c r="N58" s="70">
        <f>N56-Inputs!N94</f>
        <v>0</v>
      </c>
      <c r="O58" s="70">
        <f>O56-Inputs!O94</f>
        <v>0</v>
      </c>
      <c r="P58" s="70">
        <f>P56-Inputs!P94</f>
        <v>0</v>
      </c>
      <c r="Q58" s="47">
        <f>AVERAGE(N58:P58)</f>
        <v>0</v>
      </c>
      <c r="R58" s="47"/>
    </row>
    <row r="59" spans="1:18" ht="12.75" hidden="1" customHeight="1" outlineLevel="1"/>
    <row r="60" spans="1:18" ht="12.75" hidden="1" customHeight="1" outlineLevel="1" collapsed="1"/>
    <row r="61" spans="1:18" ht="12.75" customHeight="1" collapsed="1"/>
  </sheetData>
  <mergeCells count="8">
    <mergeCell ref="A16:B16"/>
    <mergeCell ref="A30:B30"/>
    <mergeCell ref="A1:E1"/>
    <mergeCell ref="A2:E2"/>
    <mergeCell ref="A3:E3"/>
    <mergeCell ref="A4:E4"/>
    <mergeCell ref="A5:E5"/>
    <mergeCell ref="A6:B6"/>
  </mergeCells>
  <pageMargins left="0.75" right="0.75" top="1" bottom="1" header="0.5" footer="0.5"/>
  <pageSetup paperSize="9" orientation="landscape" horizontalDpi="0" verticalDpi="0" copies="0"/>
  <headerFooter alignWithMargins="0"/>
  <legacyDrawing r:id="rId1"/>
</worksheet>
</file>

<file path=xl/worksheets/sheet7.xml><?xml version="1.0" encoding="utf-8"?>
<worksheet xmlns="http://schemas.openxmlformats.org/spreadsheetml/2006/main" xmlns:r="http://schemas.openxmlformats.org/officeDocument/2006/relationships">
  <sheetPr>
    <outlinePr summaryBelow="0" summaryRight="0"/>
  </sheetPr>
  <dimension ref="A1:R78"/>
  <sheetViews>
    <sheetView workbookViewId="0">
      <selection sqref="A1:E1"/>
    </sheetView>
  </sheetViews>
  <sheetFormatPr defaultRowHeight="12.75" customHeight="1" outlineLevelRow="1"/>
  <cols>
    <col min="1" max="1" width="18.570312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 min="18" max="18" width="5.42578125" customWidth="1"/>
  </cols>
  <sheetData>
    <row r="1" spans="1:18" ht="12.75" customHeight="1">
      <c r="A1" s="146" t="str">
        <f>Inputs!B10</f>
        <v>Test Project</v>
      </c>
      <c r="B1" s="146"/>
      <c r="C1" s="146"/>
      <c r="D1" s="146"/>
      <c r="E1" s="146"/>
    </row>
    <row r="2" spans="1:18" ht="12.75" customHeight="1">
      <c r="A2" s="146" t="str">
        <f>Inputs!B8</f>
        <v>ABC, Inc.</v>
      </c>
      <c r="B2" s="146"/>
      <c r="C2" s="146"/>
      <c r="D2" s="146"/>
      <c r="E2" s="146"/>
    </row>
    <row r="3" spans="1:18" ht="12.75" customHeight="1">
      <c r="A3" s="146" t="str">
        <f>"Scenario "&amp;Inputs!B12</f>
        <v>Scenario 1</v>
      </c>
      <c r="B3" s="146"/>
      <c r="C3" s="146"/>
      <c r="D3" s="146"/>
      <c r="E3" s="146"/>
    </row>
    <row r="4" spans="1:18" ht="12.75" customHeight="1">
      <c r="A4" s="146" t="str">
        <f>"Cost Flow"</f>
        <v>Cost Flow</v>
      </c>
      <c r="B4" s="146"/>
      <c r="C4" s="146"/>
      <c r="D4" s="146"/>
      <c r="E4" s="146"/>
    </row>
    <row r="5" spans="1:18" ht="12.75" customHeight="1">
      <c r="A5" s="146" t="str">
        <f>""</f>
        <v/>
      </c>
      <c r="B5" s="146"/>
      <c r="C5" s="146"/>
      <c r="D5" s="146"/>
      <c r="E5" s="146"/>
    </row>
    <row r="6" spans="1:18" ht="12.75" customHeight="1">
      <c r="A6" s="145" t="str">
        <f>"Processing Costs"</f>
        <v>Processing Costs</v>
      </c>
      <c r="B6" s="145"/>
    </row>
    <row r="7" spans="1:18" ht="12.75" customHeight="1">
      <c r="A7" s="1" t="str">
        <f>""</f>
        <v/>
      </c>
    </row>
    <row r="8" spans="1:18" ht="12.75" customHeight="1">
      <c r="B8" s="11" t="str">
        <f>ZZZ__FnCalls!F7</f>
        <v>Jan 2011</v>
      </c>
      <c r="C8" s="12" t="str">
        <f>ZZZ__FnCalls!F8</f>
        <v>Feb 2011</v>
      </c>
      <c r="D8" s="12" t="str">
        <f>ZZZ__FnCalls!F9</f>
        <v>Mar 2011</v>
      </c>
      <c r="E8" s="13" t="str">
        <f>ZZZ__FnCalls!G7</f>
        <v>Q1 2011</v>
      </c>
      <c r="F8" s="12" t="str">
        <f>ZZZ__FnCalls!F10</f>
        <v>Apr 2011</v>
      </c>
      <c r="G8" s="12" t="str">
        <f>ZZZ__FnCalls!F11</f>
        <v>May 2011</v>
      </c>
      <c r="H8" s="12" t="str">
        <f>ZZZ__FnCalls!F12</f>
        <v>Jun 2011</v>
      </c>
      <c r="I8" s="13" t="str">
        <f>ZZZ__FnCalls!G10</f>
        <v>Q2 2011</v>
      </c>
      <c r="J8" s="12" t="str">
        <f>ZZZ__FnCalls!F13</f>
        <v>Jul 2011</v>
      </c>
      <c r="K8" s="12" t="str">
        <f>ZZZ__FnCalls!F14</f>
        <v>Aug 2011</v>
      </c>
      <c r="L8" s="12" t="str">
        <f>ZZZ__FnCalls!F15</f>
        <v>Sep 2011</v>
      </c>
      <c r="M8" s="13" t="str">
        <f>ZZZ__FnCalls!G13</f>
        <v>Q3 2011</v>
      </c>
      <c r="N8" s="12" t="str">
        <f>ZZZ__FnCalls!F16</f>
        <v>Oct 2011</v>
      </c>
      <c r="O8" s="12" t="str">
        <f>ZZZ__FnCalls!F17</f>
        <v>Nov 2011</v>
      </c>
      <c r="P8" s="12" t="str">
        <f>ZZZ__FnCalls!F18</f>
        <v>Dec 2011</v>
      </c>
      <c r="Q8" s="13" t="str">
        <f>ZZZ__FnCalls!G16</f>
        <v>Q4 2011</v>
      </c>
      <c r="R8" s="13" t="str">
        <f>ZZZ__FnCalls!H19</f>
        <v>2012</v>
      </c>
    </row>
    <row r="9" spans="1:18" ht="12.75" customHeight="1">
      <c r="A9" s="4" t="str">
        <f>Labels!B25</f>
        <v>Process Cost</v>
      </c>
      <c r="B9" s="48"/>
      <c r="C9" s="48"/>
      <c r="D9" s="48"/>
      <c r="E9" s="49"/>
      <c r="F9" s="48"/>
      <c r="G9" s="48"/>
      <c r="H9" s="48"/>
      <c r="I9" s="49"/>
      <c r="J9" s="48"/>
      <c r="K9" s="48"/>
      <c r="L9" s="48"/>
      <c r="M9" s="49"/>
      <c r="N9" s="48"/>
      <c r="O9" s="48"/>
      <c r="P9" s="48"/>
      <c r="Q9" s="49"/>
      <c r="R9" s="49"/>
    </row>
    <row r="10" spans="1:18" ht="12.75" customHeight="1">
      <c r="A10" s="16" t="str">
        <f>"   "&amp;Labels!B64</f>
        <v xml:space="preserve">   Stage 1</v>
      </c>
      <c r="B10" s="73">
        <f>SUM('Cost Flow Detail'!B11:B14)</f>
        <v>0</v>
      </c>
      <c r="C10" s="73">
        <f>SUM('Cost Flow Detail'!C11:C14)</f>
        <v>0</v>
      </c>
      <c r="D10" s="73">
        <f>SUM('Cost Flow Detail'!D11:D14)</f>
        <v>0</v>
      </c>
      <c r="E10" s="51">
        <f>SUM(B10:D10)</f>
        <v>0</v>
      </c>
      <c r="F10" s="73">
        <f>SUM('Cost Flow Detail'!F11:F14)</f>
        <v>0</v>
      </c>
      <c r="G10" s="73">
        <f>SUM('Cost Flow Detail'!G11:G14)</f>
        <v>0</v>
      </c>
      <c r="H10" s="73">
        <f>SUM('Cost Flow Detail'!H11:H14)</f>
        <v>0</v>
      </c>
      <c r="I10" s="51">
        <f>SUM(F10:H10)</f>
        <v>0</v>
      </c>
      <c r="J10" s="73">
        <f>SUM('Cost Flow Detail'!J11:J14)</f>
        <v>0</v>
      </c>
      <c r="K10" s="73">
        <f>SUM('Cost Flow Detail'!K11:K14)</f>
        <v>0</v>
      </c>
      <c r="L10" s="73">
        <f>SUM('Cost Flow Detail'!L11:L14)</f>
        <v>0</v>
      </c>
      <c r="M10" s="51">
        <f>SUM(J10:L10)</f>
        <v>0</v>
      </c>
      <c r="N10" s="73">
        <f>SUM('Cost Flow Detail'!N11:N14)</f>
        <v>0</v>
      </c>
      <c r="O10" s="73">
        <f>SUM('Cost Flow Detail'!O11:O14)</f>
        <v>0</v>
      </c>
      <c r="P10" s="73">
        <f>SUM('Cost Flow Detail'!P11:P14)</f>
        <v>0</v>
      </c>
      <c r="Q10" s="51">
        <f>SUM(N10:P10)</f>
        <v>0</v>
      </c>
      <c r="R10" s="51"/>
    </row>
    <row r="11" spans="1:18" ht="12.75" customHeight="1">
      <c r="A11" s="16" t="str">
        <f>"   "&amp;Labels!B65</f>
        <v xml:space="preserve">   Stage 2</v>
      </c>
      <c r="B11" s="73">
        <f>SUM('Cost Flow Detail'!B17:B20)</f>
        <v>0</v>
      </c>
      <c r="C11" s="73">
        <f>SUM('Cost Flow Detail'!C17:C20)</f>
        <v>0</v>
      </c>
      <c r="D11" s="73">
        <f>SUM('Cost Flow Detail'!D17:D20)</f>
        <v>0</v>
      </c>
      <c r="E11" s="51">
        <f>SUM(B11:D11)</f>
        <v>0</v>
      </c>
      <c r="F11" s="73">
        <f>SUM('Cost Flow Detail'!F17:F20)</f>
        <v>0</v>
      </c>
      <c r="G11" s="73">
        <f>SUM('Cost Flow Detail'!G17:G20)</f>
        <v>0</v>
      </c>
      <c r="H11" s="73">
        <f>SUM('Cost Flow Detail'!H17:H20)</f>
        <v>0</v>
      </c>
      <c r="I11" s="51">
        <f>SUM(F11:H11)</f>
        <v>0</v>
      </c>
      <c r="J11" s="73">
        <f>SUM('Cost Flow Detail'!J17:J20)</f>
        <v>0</v>
      </c>
      <c r="K11" s="73">
        <f>SUM('Cost Flow Detail'!K17:K20)</f>
        <v>0</v>
      </c>
      <c r="L11" s="73">
        <f>SUM('Cost Flow Detail'!L17:L20)</f>
        <v>0</v>
      </c>
      <c r="M11" s="51">
        <f>SUM(J11:L11)</f>
        <v>0</v>
      </c>
      <c r="N11" s="73">
        <f>SUM('Cost Flow Detail'!N17:N20)</f>
        <v>0</v>
      </c>
      <c r="O11" s="73">
        <f>SUM('Cost Flow Detail'!O17:O20)</f>
        <v>0</v>
      </c>
      <c r="P11" s="73">
        <f>SUM('Cost Flow Detail'!P17:P20)</f>
        <v>0</v>
      </c>
      <c r="Q11" s="51">
        <f>SUM(N11:P11)</f>
        <v>0</v>
      </c>
      <c r="R11" s="51"/>
    </row>
    <row r="12" spans="1:18" ht="12.75" customHeight="1">
      <c r="A12" s="16" t="str">
        <f>"   "&amp;Labels!B66</f>
        <v xml:space="preserve">   Stage 3</v>
      </c>
      <c r="B12" s="73">
        <f>SUM('Cost Flow Detail'!B23:B26)</f>
        <v>0</v>
      </c>
      <c r="C12" s="73">
        <f>SUM('Cost Flow Detail'!C23:C26)</f>
        <v>0</v>
      </c>
      <c r="D12" s="73">
        <f>SUM('Cost Flow Detail'!D23:D26)</f>
        <v>0</v>
      </c>
      <c r="E12" s="51">
        <f>SUM(B12:D12)</f>
        <v>0</v>
      </c>
      <c r="F12" s="73">
        <f>SUM('Cost Flow Detail'!F23:F26)</f>
        <v>0</v>
      </c>
      <c r="G12" s="73">
        <f>SUM('Cost Flow Detail'!G23:G26)</f>
        <v>0</v>
      </c>
      <c r="H12" s="73">
        <f>SUM('Cost Flow Detail'!H23:H26)</f>
        <v>0</v>
      </c>
      <c r="I12" s="51">
        <f>SUM(F12:H12)</f>
        <v>0</v>
      </c>
      <c r="J12" s="73">
        <f>SUM('Cost Flow Detail'!J23:J26)</f>
        <v>0</v>
      </c>
      <c r="K12" s="73">
        <f>SUM('Cost Flow Detail'!K23:K26)</f>
        <v>0</v>
      </c>
      <c r="L12" s="73">
        <f>SUM('Cost Flow Detail'!L23:L26)</f>
        <v>0</v>
      </c>
      <c r="M12" s="51">
        <f>SUM(J12:L12)</f>
        <v>0</v>
      </c>
      <c r="N12" s="73">
        <f>SUM('Cost Flow Detail'!N23:N26)</f>
        <v>0</v>
      </c>
      <c r="O12" s="73">
        <f>SUM('Cost Flow Detail'!O23:O26)</f>
        <v>0</v>
      </c>
      <c r="P12" s="73">
        <f>SUM('Cost Flow Detail'!P23:P26)</f>
        <v>0</v>
      </c>
      <c r="Q12" s="51">
        <f>SUM(N12:P12)</f>
        <v>0</v>
      </c>
      <c r="R12" s="51"/>
    </row>
    <row r="13" spans="1:18" ht="12.75" customHeight="1">
      <c r="A13" s="9" t="str">
        <f>"   "&amp;Labels!C63</f>
        <v xml:space="preserve">   Total</v>
      </c>
      <c r="B13" s="52">
        <f>SUM(B10:B12)</f>
        <v>0</v>
      </c>
      <c r="C13" s="52">
        <f>SUM(C10:C12)</f>
        <v>0</v>
      </c>
      <c r="D13" s="52">
        <f>SUM(D10:D12)</f>
        <v>0</v>
      </c>
      <c r="E13" s="53">
        <f>SUM(B13:D13)</f>
        <v>0</v>
      </c>
      <c r="F13" s="52">
        <f>SUM(F10:F12)</f>
        <v>0</v>
      </c>
      <c r="G13" s="52">
        <f>SUM(G10:G12)</f>
        <v>0</v>
      </c>
      <c r="H13" s="52">
        <f>SUM(H10:H12)</f>
        <v>0</v>
      </c>
      <c r="I13" s="53">
        <f>SUM(F13:H13)</f>
        <v>0</v>
      </c>
      <c r="J13" s="52">
        <f>SUM(J10:J12)</f>
        <v>0</v>
      </c>
      <c r="K13" s="52">
        <f>SUM(K10:K12)</f>
        <v>0</v>
      </c>
      <c r="L13" s="52">
        <f>SUM(L10:L12)</f>
        <v>0</v>
      </c>
      <c r="M13" s="53">
        <f>SUM(J13:L13)</f>
        <v>0</v>
      </c>
      <c r="N13" s="52">
        <f>SUM(N10:N12)</f>
        <v>0</v>
      </c>
      <c r="O13" s="52">
        <f>SUM(O10:O12)</f>
        <v>0</v>
      </c>
      <c r="P13" s="52">
        <f>SUM(P10:P12)</f>
        <v>0</v>
      </c>
      <c r="Q13" s="53">
        <f>SUM(N13:P13)</f>
        <v>0</v>
      </c>
      <c r="R13" s="53"/>
    </row>
    <row r="17" spans="1:18" ht="12.75" customHeight="1">
      <c r="A17" s="145" t="str">
        <f>"Cost of Input Units"</f>
        <v>Cost of Input Units</v>
      </c>
      <c r="B17" s="145"/>
    </row>
    <row r="18" spans="1:18" ht="12.75" hidden="1" customHeight="1" outlineLevel="1">
      <c r="A18" s="1" t="str">
        <f>" "</f>
        <v xml:space="preserve"> </v>
      </c>
    </row>
    <row r="19" spans="1:18" ht="12.75" hidden="1" customHeight="1" outlineLevel="1">
      <c r="B19" s="11" t="str">
        <f>ZZZ__FnCalls!F7</f>
        <v>Jan 2011</v>
      </c>
      <c r="C19" s="12" t="str">
        <f>ZZZ__FnCalls!F8</f>
        <v>Feb 2011</v>
      </c>
      <c r="D19" s="12" t="str">
        <f>ZZZ__FnCalls!F9</f>
        <v>Mar 2011</v>
      </c>
      <c r="E19" s="13" t="str">
        <f>ZZZ__FnCalls!G7</f>
        <v>Q1 2011</v>
      </c>
      <c r="F19" s="12" t="str">
        <f>ZZZ__FnCalls!F10</f>
        <v>Apr 2011</v>
      </c>
      <c r="G19" s="12" t="str">
        <f>ZZZ__FnCalls!F11</f>
        <v>May 2011</v>
      </c>
      <c r="H19" s="12" t="str">
        <f>ZZZ__FnCalls!F12</f>
        <v>Jun 2011</v>
      </c>
      <c r="I19" s="13" t="str">
        <f>ZZZ__FnCalls!G10</f>
        <v>Q2 2011</v>
      </c>
      <c r="J19" s="12" t="str">
        <f>ZZZ__FnCalls!F13</f>
        <v>Jul 2011</v>
      </c>
      <c r="K19" s="12" t="str">
        <f>ZZZ__FnCalls!F14</f>
        <v>Aug 2011</v>
      </c>
      <c r="L19" s="12" t="str">
        <f>ZZZ__FnCalls!F15</f>
        <v>Sep 2011</v>
      </c>
      <c r="M19" s="13" t="str">
        <f>ZZZ__FnCalls!G13</f>
        <v>Q3 2011</v>
      </c>
      <c r="N19" s="12" t="str">
        <f>ZZZ__FnCalls!F16</f>
        <v>Oct 2011</v>
      </c>
      <c r="O19" s="12" t="str">
        <f>ZZZ__FnCalls!F17</f>
        <v>Nov 2011</v>
      </c>
      <c r="P19" s="12" t="str">
        <f>ZZZ__FnCalls!F18</f>
        <v>Dec 2011</v>
      </c>
      <c r="Q19" s="13" t="str">
        <f>ZZZ__FnCalls!G16</f>
        <v>Q4 2011</v>
      </c>
      <c r="R19" s="13" t="str">
        <f>ZZZ__FnCalls!H19</f>
        <v>2012</v>
      </c>
    </row>
    <row r="20" spans="1:18" ht="12.75" hidden="1" customHeight="1" outlineLevel="1">
      <c r="A20" s="4" t="str">
        <f>Labels!B14</f>
        <v>Cost Purch'd Units In</v>
      </c>
      <c r="B20" s="48"/>
      <c r="C20" s="48"/>
      <c r="D20" s="48"/>
      <c r="E20" s="49"/>
      <c r="F20" s="48"/>
      <c r="G20" s="48"/>
      <c r="H20" s="48"/>
      <c r="I20" s="49"/>
      <c r="J20" s="48"/>
      <c r="K20" s="48"/>
      <c r="L20" s="48"/>
      <c r="M20" s="49"/>
      <c r="N20" s="48"/>
      <c r="O20" s="48"/>
      <c r="P20" s="48"/>
      <c r="Q20" s="49"/>
      <c r="R20" s="49"/>
    </row>
    <row r="21" spans="1:18" ht="12.75" hidden="1" customHeight="1" outlineLevel="1">
      <c r="A21" s="16" t="str">
        <f>"   "&amp;Labels!B64</f>
        <v xml:space="preserve">   Stage 1</v>
      </c>
      <c r="B21" s="73">
        <f>Inputs!B87*Inputs!B38</f>
        <v>0</v>
      </c>
      <c r="C21" s="73">
        <f>Inputs!C87*Inputs!C38</f>
        <v>0</v>
      </c>
      <c r="D21" s="73">
        <f>Inputs!D87*Inputs!D38</f>
        <v>0</v>
      </c>
      <c r="E21" s="51">
        <f>D21</f>
        <v>0</v>
      </c>
      <c r="F21" s="73">
        <f>Inputs!F87*Inputs!F38</f>
        <v>0</v>
      </c>
      <c r="G21" s="73">
        <f>Inputs!G87*Inputs!G38</f>
        <v>0</v>
      </c>
      <c r="H21" s="73">
        <f>Inputs!H87*Inputs!H38</f>
        <v>0</v>
      </c>
      <c r="I21" s="51">
        <f>H21</f>
        <v>0</v>
      </c>
      <c r="J21" s="73">
        <f>Inputs!J87*Inputs!J38</f>
        <v>0</v>
      </c>
      <c r="K21" s="73">
        <f>Inputs!K87*Inputs!K38</f>
        <v>0</v>
      </c>
      <c r="L21" s="73">
        <f>Inputs!L87*Inputs!L38</f>
        <v>0</v>
      </c>
      <c r="M21" s="51">
        <f>L21</f>
        <v>0</v>
      </c>
      <c r="N21" s="73">
        <f>Inputs!N87*Inputs!N38</f>
        <v>0</v>
      </c>
      <c r="O21" s="73">
        <f>Inputs!O87*Inputs!O38</f>
        <v>0</v>
      </c>
      <c r="P21" s="73">
        <f>Inputs!P87*Inputs!P38</f>
        <v>0</v>
      </c>
      <c r="Q21" s="51">
        <f>P21</f>
        <v>0</v>
      </c>
      <c r="R21" s="51"/>
    </row>
    <row r="22" spans="1:18" ht="12.75" hidden="1" customHeight="1" outlineLevel="1">
      <c r="A22" s="16" t="str">
        <f>"   "&amp;Labels!B65</f>
        <v xml:space="preserve">   Stage 2</v>
      </c>
      <c r="B22" s="73">
        <f>Inputs!B88*Inputs!B39</f>
        <v>0</v>
      </c>
      <c r="C22" s="73">
        <f>Inputs!C88*Inputs!C39</f>
        <v>0</v>
      </c>
      <c r="D22" s="73">
        <f>Inputs!D88*Inputs!D39</f>
        <v>0</v>
      </c>
      <c r="E22" s="51">
        <f>D22</f>
        <v>0</v>
      </c>
      <c r="F22" s="73">
        <f>Inputs!F88*Inputs!F39</f>
        <v>0</v>
      </c>
      <c r="G22" s="73">
        <f>Inputs!G88*Inputs!G39</f>
        <v>0</v>
      </c>
      <c r="H22" s="73">
        <f>Inputs!H88*Inputs!H39</f>
        <v>0</v>
      </c>
      <c r="I22" s="51">
        <f>H22</f>
        <v>0</v>
      </c>
      <c r="J22" s="73">
        <f>Inputs!J88*Inputs!J39</f>
        <v>0</v>
      </c>
      <c r="K22" s="73">
        <f>Inputs!K88*Inputs!K39</f>
        <v>0</v>
      </c>
      <c r="L22" s="73">
        <f>Inputs!L88*Inputs!L39</f>
        <v>0</v>
      </c>
      <c r="M22" s="51">
        <f>L22</f>
        <v>0</v>
      </c>
      <c r="N22" s="73">
        <f>Inputs!N88*Inputs!N39</f>
        <v>0</v>
      </c>
      <c r="O22" s="73">
        <f>Inputs!O88*Inputs!O39</f>
        <v>0</v>
      </c>
      <c r="P22" s="73">
        <f>Inputs!P88*Inputs!P39</f>
        <v>0</v>
      </c>
      <c r="Q22" s="51">
        <f>P22</f>
        <v>0</v>
      </c>
      <c r="R22" s="51"/>
    </row>
    <row r="23" spans="1:18" ht="12.75" hidden="1" customHeight="1" outlineLevel="1">
      <c r="A23" s="16" t="str">
        <f>"   "&amp;Labels!B66</f>
        <v xml:space="preserve">   Stage 3</v>
      </c>
      <c r="B23" s="73">
        <f>Inputs!B89*Inputs!B40</f>
        <v>0</v>
      </c>
      <c r="C23" s="73">
        <f>Inputs!C89*Inputs!C40</f>
        <v>0</v>
      </c>
      <c r="D23" s="73">
        <f>Inputs!D89*Inputs!D40</f>
        <v>0</v>
      </c>
      <c r="E23" s="51">
        <f>D23</f>
        <v>0</v>
      </c>
      <c r="F23" s="73">
        <f>Inputs!F89*Inputs!F40</f>
        <v>0</v>
      </c>
      <c r="G23" s="73">
        <f>Inputs!G89*Inputs!G40</f>
        <v>0</v>
      </c>
      <c r="H23" s="73">
        <f>Inputs!H89*Inputs!H40</f>
        <v>0</v>
      </c>
      <c r="I23" s="51">
        <f>H23</f>
        <v>0</v>
      </c>
      <c r="J23" s="73">
        <f>Inputs!J89*Inputs!J40</f>
        <v>0</v>
      </c>
      <c r="K23" s="73">
        <f>Inputs!K89*Inputs!K40</f>
        <v>0</v>
      </c>
      <c r="L23" s="73">
        <f>Inputs!L89*Inputs!L40</f>
        <v>0</v>
      </c>
      <c r="M23" s="51">
        <f>L23</f>
        <v>0</v>
      </c>
      <c r="N23" s="73">
        <f>Inputs!N89*Inputs!N40</f>
        <v>0</v>
      </c>
      <c r="O23" s="73">
        <f>Inputs!O89*Inputs!O40</f>
        <v>0</v>
      </c>
      <c r="P23" s="73">
        <f>Inputs!P89*Inputs!P40</f>
        <v>0</v>
      </c>
      <c r="Q23" s="51">
        <f>P23</f>
        <v>0</v>
      </c>
      <c r="R23" s="51"/>
    </row>
    <row r="24" spans="1:18" ht="12.75" hidden="1" customHeight="1" outlineLevel="1">
      <c r="A24" s="7" t="str">
        <f>"   "&amp;Labels!C63</f>
        <v xml:space="preserve">   Total</v>
      </c>
      <c r="B24" s="74">
        <f>SUM(B21:B23)</f>
        <v>0</v>
      </c>
      <c r="C24" s="74">
        <f>SUM(C21:C23)</f>
        <v>0</v>
      </c>
      <c r="D24" s="74">
        <f>SUM(D21:D23)</f>
        <v>0</v>
      </c>
      <c r="E24" s="51">
        <f>D24</f>
        <v>0</v>
      </c>
      <c r="F24" s="74">
        <f>SUM(F21:F23)</f>
        <v>0</v>
      </c>
      <c r="G24" s="74">
        <f>SUM(G21:G23)</f>
        <v>0</v>
      </c>
      <c r="H24" s="74">
        <f>SUM(H21:H23)</f>
        <v>0</v>
      </c>
      <c r="I24" s="51">
        <f>H24</f>
        <v>0</v>
      </c>
      <c r="J24" s="74">
        <f>SUM(J21:J23)</f>
        <v>0</v>
      </c>
      <c r="K24" s="74">
        <f>SUM(K21:K23)</f>
        <v>0</v>
      </c>
      <c r="L24" s="74">
        <f>SUM(L21:L23)</f>
        <v>0</v>
      </c>
      <c r="M24" s="51">
        <f>L24</f>
        <v>0</v>
      </c>
      <c r="N24" s="74">
        <f>SUM(N21:N23)</f>
        <v>0</v>
      </c>
      <c r="O24" s="74">
        <f>SUM(O21:O23)</f>
        <v>0</v>
      </c>
      <c r="P24" s="74">
        <f>SUM(P21:P23)</f>
        <v>0</v>
      </c>
      <c r="Q24" s="51">
        <f>P24</f>
        <v>0</v>
      </c>
      <c r="R24" s="51"/>
    </row>
    <row r="25" spans="1:18" ht="12.75" hidden="1" customHeight="1" outlineLevel="1">
      <c r="A25" s="6"/>
      <c r="B25" s="35"/>
      <c r="C25" s="35"/>
      <c r="D25" s="35"/>
      <c r="E25" s="6"/>
      <c r="F25" s="35"/>
      <c r="G25" s="35"/>
      <c r="H25" s="35"/>
      <c r="I25" s="6"/>
      <c r="J25" s="35"/>
      <c r="K25" s="35"/>
      <c r="L25" s="35"/>
      <c r="M25" s="6"/>
      <c r="N25" s="35"/>
      <c r="O25" s="35"/>
      <c r="P25" s="35"/>
      <c r="Q25" s="6"/>
      <c r="R25" s="6"/>
    </row>
    <row r="26" spans="1:18" ht="12.75" hidden="1" customHeight="1" outlineLevel="1">
      <c r="A26" s="7" t="str">
        <f>Labels!B49</f>
        <v>WIP Available In</v>
      </c>
      <c r="B26" s="74"/>
      <c r="C26" s="74"/>
      <c r="D26" s="74"/>
      <c r="E26" s="51"/>
      <c r="F26" s="74"/>
      <c r="G26" s="74"/>
      <c r="H26" s="74"/>
      <c r="I26" s="51"/>
      <c r="J26" s="74"/>
      <c r="K26" s="74"/>
      <c r="L26" s="74"/>
      <c r="M26" s="51"/>
      <c r="N26" s="74"/>
      <c r="O26" s="74"/>
      <c r="P26" s="74"/>
      <c r="Q26" s="51"/>
      <c r="R26" s="51"/>
    </row>
    <row r="27" spans="1:18" ht="12.75" hidden="1" customHeight="1" outlineLevel="1">
      <c r="A27" s="16" t="str">
        <f>"   "&amp;Labels!B64</f>
        <v xml:space="preserve">   Stage 1</v>
      </c>
      <c r="B27" s="73">
        <f>SUM('Cost Flow Detail'!B59:B62)</f>
        <v>0</v>
      </c>
      <c r="C27" s="73">
        <f>SUM('Cost Flow Detail'!C59:C62)</f>
        <v>0</v>
      </c>
      <c r="D27" s="73">
        <f>SUM('Cost Flow Detail'!D59:D62)</f>
        <v>0</v>
      </c>
      <c r="E27" s="51">
        <f>D27</f>
        <v>0</v>
      </c>
      <c r="F27" s="73">
        <f>SUM('Cost Flow Detail'!F59:F62)</f>
        <v>0</v>
      </c>
      <c r="G27" s="73">
        <f>SUM('Cost Flow Detail'!G59:G62)</f>
        <v>0</v>
      </c>
      <c r="H27" s="73">
        <f>SUM('Cost Flow Detail'!H59:H62)</f>
        <v>0</v>
      </c>
      <c r="I27" s="51">
        <f>H27</f>
        <v>0</v>
      </c>
      <c r="J27" s="73">
        <f>SUM('Cost Flow Detail'!J59:J62)</f>
        <v>0</v>
      </c>
      <c r="K27" s="73">
        <f>SUM('Cost Flow Detail'!K59:K62)</f>
        <v>0</v>
      </c>
      <c r="L27" s="73">
        <f>SUM('Cost Flow Detail'!L59:L62)</f>
        <v>0</v>
      </c>
      <c r="M27" s="51">
        <f>L27</f>
        <v>0</v>
      </c>
      <c r="N27" s="73">
        <f>SUM('Cost Flow Detail'!N59:N62)</f>
        <v>0</v>
      </c>
      <c r="O27" s="73">
        <f>SUM('Cost Flow Detail'!O59:O62)</f>
        <v>0</v>
      </c>
      <c r="P27" s="73">
        <f>SUM('Cost Flow Detail'!P59:P62)</f>
        <v>0</v>
      </c>
      <c r="Q27" s="51">
        <f>P27</f>
        <v>0</v>
      </c>
      <c r="R27" s="51"/>
    </row>
    <row r="28" spans="1:18" ht="12.75" hidden="1" customHeight="1" outlineLevel="1">
      <c r="A28" s="16" t="str">
        <f>"   "&amp;Labels!B65</f>
        <v xml:space="preserve">   Stage 2</v>
      </c>
      <c r="B28" s="73">
        <f>SUM('Cost Flow Detail'!B65:B68)</f>
        <v>0</v>
      </c>
      <c r="C28" s="73">
        <f>SUM('Cost Flow Detail'!C65:C68)</f>
        <v>0</v>
      </c>
      <c r="D28" s="73">
        <f>SUM('Cost Flow Detail'!D65:D68)</f>
        <v>0</v>
      </c>
      <c r="E28" s="51">
        <f>D28</f>
        <v>0</v>
      </c>
      <c r="F28" s="73">
        <f>SUM('Cost Flow Detail'!F65:F68)</f>
        <v>0</v>
      </c>
      <c r="G28" s="73">
        <f>SUM('Cost Flow Detail'!G65:G68)</f>
        <v>0</v>
      </c>
      <c r="H28" s="73">
        <f>SUM('Cost Flow Detail'!H65:H68)</f>
        <v>0</v>
      </c>
      <c r="I28" s="51">
        <f>H28</f>
        <v>0</v>
      </c>
      <c r="J28" s="73">
        <f>SUM('Cost Flow Detail'!J65:J68)</f>
        <v>0</v>
      </c>
      <c r="K28" s="73">
        <f>SUM('Cost Flow Detail'!K65:K68)</f>
        <v>0</v>
      </c>
      <c r="L28" s="73">
        <f>SUM('Cost Flow Detail'!L65:L68)</f>
        <v>0</v>
      </c>
      <c r="M28" s="51">
        <f>L28</f>
        <v>0</v>
      </c>
      <c r="N28" s="73">
        <f>SUM('Cost Flow Detail'!N65:N68)</f>
        <v>0</v>
      </c>
      <c r="O28" s="73">
        <f>SUM('Cost Flow Detail'!O65:O68)</f>
        <v>0</v>
      </c>
      <c r="P28" s="73">
        <f>SUM('Cost Flow Detail'!P65:P68)</f>
        <v>0</v>
      </c>
      <c r="Q28" s="51">
        <f>P28</f>
        <v>0</v>
      </c>
      <c r="R28" s="51"/>
    </row>
    <row r="29" spans="1:18" ht="12.75" hidden="1" customHeight="1" outlineLevel="1">
      <c r="A29" s="16" t="str">
        <f>"   "&amp;Labels!B66</f>
        <v xml:space="preserve">   Stage 3</v>
      </c>
      <c r="B29" s="73">
        <f>SUM('Cost Flow Detail'!B71:B74)</f>
        <v>0</v>
      </c>
      <c r="C29" s="73">
        <f>SUM('Cost Flow Detail'!C71:C74)</f>
        <v>0</v>
      </c>
      <c r="D29" s="73">
        <f>SUM('Cost Flow Detail'!D71:D74)</f>
        <v>0</v>
      </c>
      <c r="E29" s="51">
        <f>D29</f>
        <v>0</v>
      </c>
      <c r="F29" s="73">
        <f>SUM('Cost Flow Detail'!F71:F74)</f>
        <v>0</v>
      </c>
      <c r="G29" s="73">
        <f>SUM('Cost Flow Detail'!G71:G74)</f>
        <v>0</v>
      </c>
      <c r="H29" s="73">
        <f>SUM('Cost Flow Detail'!H71:H74)</f>
        <v>0</v>
      </c>
      <c r="I29" s="51">
        <f>H29</f>
        <v>0</v>
      </c>
      <c r="J29" s="73">
        <f>SUM('Cost Flow Detail'!J71:J74)</f>
        <v>0</v>
      </c>
      <c r="K29" s="73">
        <f>SUM('Cost Flow Detail'!K71:K74)</f>
        <v>0</v>
      </c>
      <c r="L29" s="73">
        <f>SUM('Cost Flow Detail'!L71:L74)</f>
        <v>0</v>
      </c>
      <c r="M29" s="51">
        <f>L29</f>
        <v>0</v>
      </c>
      <c r="N29" s="73">
        <f>SUM('Cost Flow Detail'!N71:N74)</f>
        <v>0</v>
      </c>
      <c r="O29" s="73">
        <f>SUM('Cost Flow Detail'!O71:O74)</f>
        <v>0</v>
      </c>
      <c r="P29" s="73">
        <f>SUM('Cost Flow Detail'!P71:P74)</f>
        <v>0</v>
      </c>
      <c r="Q29" s="51">
        <f>P29</f>
        <v>0</v>
      </c>
      <c r="R29" s="51"/>
    </row>
    <row r="30" spans="1:18" ht="12.75" hidden="1" customHeight="1" outlineLevel="1">
      <c r="A30" s="7" t="str">
        <f>"   "&amp;Labels!C63</f>
        <v xml:space="preserve">   Total</v>
      </c>
      <c r="B30" s="74">
        <f>SUM(B27:B29)</f>
        <v>0</v>
      </c>
      <c r="C30" s="74">
        <f>SUM(C27:C29)</f>
        <v>0</v>
      </c>
      <c r="D30" s="74">
        <f>SUM(D27:D29)</f>
        <v>0</v>
      </c>
      <c r="E30" s="51">
        <f>D30</f>
        <v>0</v>
      </c>
      <c r="F30" s="74">
        <f>SUM(F27:F29)</f>
        <v>0</v>
      </c>
      <c r="G30" s="74">
        <f>SUM(G27:G29)</f>
        <v>0</v>
      </c>
      <c r="H30" s="74">
        <f>SUM(H27:H29)</f>
        <v>0</v>
      </c>
      <c r="I30" s="51">
        <f>H30</f>
        <v>0</v>
      </c>
      <c r="J30" s="74">
        <f>SUM(J27:J29)</f>
        <v>0</v>
      </c>
      <c r="K30" s="74">
        <f>SUM(K27:K29)</f>
        <v>0</v>
      </c>
      <c r="L30" s="74">
        <f>SUM(L27:L29)</f>
        <v>0</v>
      </c>
      <c r="M30" s="51">
        <f>L30</f>
        <v>0</v>
      </c>
      <c r="N30" s="74">
        <f>SUM(N27:N29)</f>
        <v>0</v>
      </c>
      <c r="O30" s="74">
        <f>SUM(O27:O29)</f>
        <v>0</v>
      </c>
      <c r="P30" s="74">
        <f>SUM(P27:P29)</f>
        <v>0</v>
      </c>
      <c r="Q30" s="51">
        <f>P30</f>
        <v>0</v>
      </c>
      <c r="R30" s="51"/>
    </row>
    <row r="31" spans="1:18" ht="12.75" hidden="1" customHeight="1" outlineLevel="1">
      <c r="A31" s="6"/>
      <c r="B31" s="35"/>
      <c r="C31" s="35"/>
      <c r="D31" s="35"/>
      <c r="E31" s="6"/>
      <c r="F31" s="35"/>
      <c r="G31" s="35"/>
      <c r="H31" s="35"/>
      <c r="I31" s="6"/>
      <c r="J31" s="35"/>
      <c r="K31" s="35"/>
      <c r="L31" s="35"/>
      <c r="M31" s="6"/>
      <c r="N31" s="35"/>
      <c r="O31" s="35"/>
      <c r="P31" s="35"/>
      <c r="Q31" s="6"/>
      <c r="R31" s="6"/>
    </row>
    <row r="32" spans="1:18" ht="12.75" hidden="1" customHeight="1" outlineLevel="1">
      <c r="A32" s="7" t="str">
        <f>Labels!B51</f>
        <v>WIP In</v>
      </c>
      <c r="B32" s="74"/>
      <c r="C32" s="74"/>
      <c r="D32" s="74"/>
      <c r="E32" s="51"/>
      <c r="F32" s="74"/>
      <c r="G32" s="74"/>
      <c r="H32" s="74"/>
      <c r="I32" s="51"/>
      <c r="J32" s="74"/>
      <c r="K32" s="74"/>
      <c r="L32" s="74"/>
      <c r="M32" s="51"/>
      <c r="N32" s="74"/>
      <c r="O32" s="74"/>
      <c r="P32" s="74"/>
      <c r="Q32" s="51"/>
      <c r="R32" s="51"/>
    </row>
    <row r="33" spans="1:18" ht="12.75" hidden="1" customHeight="1" outlineLevel="1">
      <c r="A33" s="16" t="str">
        <f>"   "&amp;Labels!B64</f>
        <v xml:space="preserve">   Stage 1</v>
      </c>
      <c r="B33" s="73">
        <f>SUM('Cost Flow Detail'!B85:B88)</f>
        <v>0</v>
      </c>
      <c r="C33" s="73">
        <f>SUM('Cost Flow Detail'!C85:C88)</f>
        <v>0</v>
      </c>
      <c r="D33" s="73">
        <f>SUM('Cost Flow Detail'!D85:D88)</f>
        <v>0</v>
      </c>
      <c r="E33" s="51">
        <f>D33</f>
        <v>0</v>
      </c>
      <c r="F33" s="73">
        <f>SUM('Cost Flow Detail'!F85:F88)</f>
        <v>0</v>
      </c>
      <c r="G33" s="73">
        <f>SUM('Cost Flow Detail'!G85:G88)</f>
        <v>0</v>
      </c>
      <c r="H33" s="73">
        <f>SUM('Cost Flow Detail'!H85:H88)</f>
        <v>0</v>
      </c>
      <c r="I33" s="51">
        <f>H33</f>
        <v>0</v>
      </c>
      <c r="J33" s="73">
        <f>SUM('Cost Flow Detail'!J85:J88)</f>
        <v>0</v>
      </c>
      <c r="K33" s="73">
        <f>SUM('Cost Flow Detail'!K85:K88)</f>
        <v>0</v>
      </c>
      <c r="L33" s="73">
        <f>SUM('Cost Flow Detail'!L85:L88)</f>
        <v>0</v>
      </c>
      <c r="M33" s="51">
        <f>L33</f>
        <v>0</v>
      </c>
      <c r="N33" s="73">
        <f>SUM('Cost Flow Detail'!N85:N88)</f>
        <v>0</v>
      </c>
      <c r="O33" s="73">
        <f>SUM('Cost Flow Detail'!O85:O88)</f>
        <v>0</v>
      </c>
      <c r="P33" s="73">
        <f>SUM('Cost Flow Detail'!P85:P88)</f>
        <v>0</v>
      </c>
      <c r="Q33" s="51">
        <f>P33</f>
        <v>0</v>
      </c>
      <c r="R33" s="51"/>
    </row>
    <row r="34" spans="1:18" ht="12.75" hidden="1" customHeight="1" outlineLevel="1">
      <c r="A34" s="16" t="str">
        <f>"   "&amp;Labels!B65</f>
        <v xml:space="preserve">   Stage 2</v>
      </c>
      <c r="B34" s="73">
        <f>SUM('Cost Flow Detail'!B91:B94)</f>
        <v>0</v>
      </c>
      <c r="C34" s="73">
        <f>SUM('Cost Flow Detail'!C91:C94)</f>
        <v>0</v>
      </c>
      <c r="D34" s="73">
        <f>SUM('Cost Flow Detail'!D91:D94)</f>
        <v>0</v>
      </c>
      <c r="E34" s="51">
        <f>D34</f>
        <v>0</v>
      </c>
      <c r="F34" s="73">
        <f>SUM('Cost Flow Detail'!F91:F94)</f>
        <v>0</v>
      </c>
      <c r="G34" s="73">
        <f>SUM('Cost Flow Detail'!G91:G94)</f>
        <v>0</v>
      </c>
      <c r="H34" s="73">
        <f>SUM('Cost Flow Detail'!H91:H94)</f>
        <v>0</v>
      </c>
      <c r="I34" s="51">
        <f>H34</f>
        <v>0</v>
      </c>
      <c r="J34" s="73">
        <f>SUM('Cost Flow Detail'!J91:J94)</f>
        <v>0</v>
      </c>
      <c r="K34" s="73">
        <f>SUM('Cost Flow Detail'!K91:K94)</f>
        <v>0</v>
      </c>
      <c r="L34" s="73">
        <f>SUM('Cost Flow Detail'!L91:L94)</f>
        <v>0</v>
      </c>
      <c r="M34" s="51">
        <f>L34</f>
        <v>0</v>
      </c>
      <c r="N34" s="73">
        <f>SUM('Cost Flow Detail'!N91:N94)</f>
        <v>0</v>
      </c>
      <c r="O34" s="73">
        <f>SUM('Cost Flow Detail'!O91:O94)</f>
        <v>0</v>
      </c>
      <c r="P34" s="73">
        <f>SUM('Cost Flow Detail'!P91:P94)</f>
        <v>0</v>
      </c>
      <c r="Q34" s="51">
        <f>P34</f>
        <v>0</v>
      </c>
      <c r="R34" s="51"/>
    </row>
    <row r="35" spans="1:18" ht="12.75" hidden="1" customHeight="1" outlineLevel="1">
      <c r="A35" s="16" t="str">
        <f>"   "&amp;Labels!B66</f>
        <v xml:space="preserve">   Stage 3</v>
      </c>
      <c r="B35" s="73">
        <f>SUM('Cost Flow Detail'!B97:B100)</f>
        <v>0</v>
      </c>
      <c r="C35" s="73">
        <f>SUM('Cost Flow Detail'!C97:C100)</f>
        <v>0</v>
      </c>
      <c r="D35" s="73">
        <f>SUM('Cost Flow Detail'!D97:D100)</f>
        <v>0</v>
      </c>
      <c r="E35" s="51">
        <f>D35</f>
        <v>0</v>
      </c>
      <c r="F35" s="73">
        <f>SUM('Cost Flow Detail'!F97:F100)</f>
        <v>0</v>
      </c>
      <c r="G35" s="73">
        <f>SUM('Cost Flow Detail'!G97:G100)</f>
        <v>0</v>
      </c>
      <c r="H35" s="73">
        <f>SUM('Cost Flow Detail'!H97:H100)</f>
        <v>0</v>
      </c>
      <c r="I35" s="51">
        <f>H35</f>
        <v>0</v>
      </c>
      <c r="J35" s="73">
        <f>SUM('Cost Flow Detail'!J97:J100)</f>
        <v>0</v>
      </c>
      <c r="K35" s="73">
        <f>SUM('Cost Flow Detail'!K97:K100)</f>
        <v>0</v>
      </c>
      <c r="L35" s="73">
        <f>SUM('Cost Flow Detail'!L97:L100)</f>
        <v>0</v>
      </c>
      <c r="M35" s="51">
        <f>L35</f>
        <v>0</v>
      </c>
      <c r="N35" s="73">
        <f>SUM('Cost Flow Detail'!N97:N100)</f>
        <v>0</v>
      </c>
      <c r="O35" s="73">
        <f>SUM('Cost Flow Detail'!O97:O100)</f>
        <v>0</v>
      </c>
      <c r="P35" s="73">
        <f>SUM('Cost Flow Detail'!P97:P100)</f>
        <v>0</v>
      </c>
      <c r="Q35" s="51">
        <f>P35</f>
        <v>0</v>
      </c>
      <c r="R35" s="51"/>
    </row>
    <row r="36" spans="1:18" ht="12.75" hidden="1" customHeight="1" outlineLevel="1">
      <c r="A36" s="9" t="str">
        <f>"   "&amp;Labels!C63</f>
        <v xml:space="preserve">   Total</v>
      </c>
      <c r="B36" s="52">
        <f>SUM(B33:B35)</f>
        <v>0</v>
      </c>
      <c r="C36" s="52">
        <f>SUM(C33:C35)</f>
        <v>0</v>
      </c>
      <c r="D36" s="52">
        <f>SUM(D33:D35)</f>
        <v>0</v>
      </c>
      <c r="E36" s="53">
        <f>D36</f>
        <v>0</v>
      </c>
      <c r="F36" s="52">
        <f>SUM(F33:F35)</f>
        <v>0</v>
      </c>
      <c r="G36" s="52">
        <f>SUM(G33:G35)</f>
        <v>0</v>
      </c>
      <c r="H36" s="52">
        <f>SUM(H33:H35)</f>
        <v>0</v>
      </c>
      <c r="I36" s="53">
        <f>H36</f>
        <v>0</v>
      </c>
      <c r="J36" s="52">
        <f>SUM(J33:J35)</f>
        <v>0</v>
      </c>
      <c r="K36" s="52">
        <f>SUM(K33:K35)</f>
        <v>0</v>
      </c>
      <c r="L36" s="52">
        <f>SUM(L33:L35)</f>
        <v>0</v>
      </c>
      <c r="M36" s="53">
        <f>L36</f>
        <v>0</v>
      </c>
      <c r="N36" s="52">
        <f>SUM(N33:N35)</f>
        <v>0</v>
      </c>
      <c r="O36" s="52">
        <f>SUM(O33:O35)</f>
        <v>0</v>
      </c>
      <c r="P36" s="52">
        <f>SUM(P33:P35)</f>
        <v>0</v>
      </c>
      <c r="Q36" s="53">
        <f>P36</f>
        <v>0</v>
      </c>
      <c r="R36" s="53"/>
    </row>
    <row r="37" spans="1:18" ht="12.75" hidden="1" customHeight="1" outlineLevel="1"/>
    <row r="38" spans="1:18" ht="12.75" hidden="1" customHeight="1" outlineLevel="1" collapsed="1"/>
    <row r="39" spans="1:18" ht="12.75" customHeight="1" collapsed="1"/>
    <row r="40" spans="1:18" ht="12.75" customHeight="1">
      <c r="A40" s="145" t="str">
        <f>"Cost of Output Units"</f>
        <v>Cost of Output Units</v>
      </c>
      <c r="B40" s="145"/>
      <c r="C40" s="145"/>
    </row>
    <row r="41" spans="1:18" ht="12.75" hidden="1" customHeight="1" outlineLevel="1">
      <c r="A41" s="1" t="str">
        <f>" "</f>
        <v xml:space="preserve"> </v>
      </c>
    </row>
    <row r="42" spans="1:18" ht="12.75" hidden="1" customHeight="1" outlineLevel="1">
      <c r="B42" s="11" t="str">
        <f>ZZZ__FnCalls!F7</f>
        <v>Jan 2011</v>
      </c>
      <c r="C42" s="12" t="str">
        <f>ZZZ__FnCalls!F8</f>
        <v>Feb 2011</v>
      </c>
      <c r="D42" s="12" t="str">
        <f>ZZZ__FnCalls!F9</f>
        <v>Mar 2011</v>
      </c>
      <c r="E42" s="13" t="str">
        <f>ZZZ__FnCalls!G7</f>
        <v>Q1 2011</v>
      </c>
      <c r="F42" s="12" t="str">
        <f>ZZZ__FnCalls!F10</f>
        <v>Apr 2011</v>
      </c>
      <c r="G42" s="12" t="str">
        <f>ZZZ__FnCalls!F11</f>
        <v>May 2011</v>
      </c>
      <c r="H42" s="12" t="str">
        <f>ZZZ__FnCalls!F12</f>
        <v>Jun 2011</v>
      </c>
      <c r="I42" s="13" t="str">
        <f>ZZZ__FnCalls!G10</f>
        <v>Q2 2011</v>
      </c>
      <c r="J42" s="12" t="str">
        <f>ZZZ__FnCalls!F13</f>
        <v>Jul 2011</v>
      </c>
      <c r="K42" s="12" t="str">
        <f>ZZZ__FnCalls!F14</f>
        <v>Aug 2011</v>
      </c>
      <c r="L42" s="12" t="str">
        <f>ZZZ__FnCalls!F15</f>
        <v>Sep 2011</v>
      </c>
      <c r="M42" s="13" t="str">
        <f>ZZZ__FnCalls!G13</f>
        <v>Q3 2011</v>
      </c>
      <c r="N42" s="12" t="str">
        <f>ZZZ__FnCalls!F16</f>
        <v>Oct 2011</v>
      </c>
      <c r="O42" s="12" t="str">
        <f>ZZZ__FnCalls!F17</f>
        <v>Nov 2011</v>
      </c>
      <c r="P42" s="12" t="str">
        <f>ZZZ__FnCalls!F18</f>
        <v>Dec 2011</v>
      </c>
      <c r="Q42" s="13" t="str">
        <f>ZZZ__FnCalls!G16</f>
        <v>Q4 2011</v>
      </c>
      <c r="R42" s="13" t="str">
        <f>ZZZ__FnCalls!H19</f>
        <v>2012</v>
      </c>
    </row>
    <row r="43" spans="1:18" ht="12.75" hidden="1" customHeight="1" outlineLevel="1">
      <c r="A43" s="4" t="str">
        <f>Labels!B52</f>
        <v>WIP Out</v>
      </c>
      <c r="B43" s="48"/>
      <c r="C43" s="48"/>
      <c r="D43" s="48"/>
      <c r="E43" s="49"/>
      <c r="F43" s="48"/>
      <c r="G43" s="48"/>
      <c r="H43" s="48"/>
      <c r="I43" s="49"/>
      <c r="J43" s="48"/>
      <c r="K43" s="48"/>
      <c r="L43" s="48"/>
      <c r="M43" s="49"/>
      <c r="N43" s="48"/>
      <c r="O43" s="48"/>
      <c r="P43" s="48"/>
      <c r="Q43" s="49"/>
      <c r="R43" s="49"/>
    </row>
    <row r="44" spans="1:18" ht="12.75" hidden="1" customHeight="1" outlineLevel="1">
      <c r="A44" s="16" t="str">
        <f>"   "&amp;Labels!B64</f>
        <v xml:space="preserve">   Stage 1</v>
      </c>
      <c r="B44" s="73">
        <f>SUM('Cost Flow Detail'!B116:B119)</f>
        <v>0</v>
      </c>
      <c r="C44" s="73">
        <f>SUM('Cost Flow Detail'!C116:C119)</f>
        <v>0</v>
      </c>
      <c r="D44" s="73">
        <f>SUM('Cost Flow Detail'!D116:D119)</f>
        <v>0</v>
      </c>
      <c r="E44" s="51">
        <f>D44</f>
        <v>0</v>
      </c>
      <c r="F44" s="73">
        <f>SUM('Cost Flow Detail'!F116:F119)</f>
        <v>0</v>
      </c>
      <c r="G44" s="73">
        <f>SUM('Cost Flow Detail'!G116:G119)</f>
        <v>0</v>
      </c>
      <c r="H44" s="73">
        <f>SUM('Cost Flow Detail'!H116:H119)</f>
        <v>0</v>
      </c>
      <c r="I44" s="51">
        <f>H44</f>
        <v>0</v>
      </c>
      <c r="J44" s="73">
        <f>SUM('Cost Flow Detail'!J116:J119)</f>
        <v>0</v>
      </c>
      <c r="K44" s="73">
        <f>SUM('Cost Flow Detail'!K116:K119)</f>
        <v>0</v>
      </c>
      <c r="L44" s="73">
        <f>SUM('Cost Flow Detail'!L116:L119)</f>
        <v>0</v>
      </c>
      <c r="M44" s="51">
        <f>L44</f>
        <v>0</v>
      </c>
      <c r="N44" s="73">
        <f>SUM('Cost Flow Detail'!N116:N119)</f>
        <v>0</v>
      </c>
      <c r="O44" s="73">
        <f>SUM('Cost Flow Detail'!O116:O119)</f>
        <v>0</v>
      </c>
      <c r="P44" s="73">
        <f>SUM('Cost Flow Detail'!P116:P119)</f>
        <v>0</v>
      </c>
      <c r="Q44" s="51">
        <f>P44</f>
        <v>0</v>
      </c>
      <c r="R44" s="51"/>
    </row>
    <row r="45" spans="1:18" ht="12.75" hidden="1" customHeight="1" outlineLevel="1">
      <c r="A45" s="16" t="str">
        <f>"   "&amp;Labels!B65</f>
        <v xml:space="preserve">   Stage 2</v>
      </c>
      <c r="B45" s="73">
        <f>SUM('Cost Flow Detail'!B122:B125)</f>
        <v>0</v>
      </c>
      <c r="C45" s="73">
        <f>SUM('Cost Flow Detail'!C122:C125)</f>
        <v>0</v>
      </c>
      <c r="D45" s="73">
        <f>SUM('Cost Flow Detail'!D122:D125)</f>
        <v>0</v>
      </c>
      <c r="E45" s="51">
        <f>D45</f>
        <v>0</v>
      </c>
      <c r="F45" s="73">
        <f>SUM('Cost Flow Detail'!F122:F125)</f>
        <v>0</v>
      </c>
      <c r="G45" s="73">
        <f>SUM('Cost Flow Detail'!G122:G125)</f>
        <v>0</v>
      </c>
      <c r="H45" s="73">
        <f>SUM('Cost Flow Detail'!H122:H125)</f>
        <v>0</v>
      </c>
      <c r="I45" s="51">
        <f>H45</f>
        <v>0</v>
      </c>
      <c r="J45" s="73">
        <f>SUM('Cost Flow Detail'!J122:J125)</f>
        <v>0</v>
      </c>
      <c r="K45" s="73">
        <f>SUM('Cost Flow Detail'!K122:K125)</f>
        <v>0</v>
      </c>
      <c r="L45" s="73">
        <f>SUM('Cost Flow Detail'!L122:L125)</f>
        <v>0</v>
      </c>
      <c r="M45" s="51">
        <f>L45</f>
        <v>0</v>
      </c>
      <c r="N45" s="73">
        <f>SUM('Cost Flow Detail'!N122:N125)</f>
        <v>0</v>
      </c>
      <c r="O45" s="73">
        <f>SUM('Cost Flow Detail'!O122:O125)</f>
        <v>0</v>
      </c>
      <c r="P45" s="73">
        <f>SUM('Cost Flow Detail'!P122:P125)</f>
        <v>0</v>
      </c>
      <c r="Q45" s="51">
        <f>P45</f>
        <v>0</v>
      </c>
      <c r="R45" s="51"/>
    </row>
    <row r="46" spans="1:18" ht="12.75" hidden="1" customHeight="1" outlineLevel="1">
      <c r="A46" s="16" t="str">
        <f>"   "&amp;Labels!B66</f>
        <v xml:space="preserve">   Stage 3</v>
      </c>
      <c r="B46" s="73">
        <f>SUM('Cost Flow Detail'!B128:B131)</f>
        <v>0</v>
      </c>
      <c r="C46" s="73">
        <f>SUM('Cost Flow Detail'!C128:C131)</f>
        <v>0</v>
      </c>
      <c r="D46" s="73">
        <f>SUM('Cost Flow Detail'!D128:D131)</f>
        <v>0</v>
      </c>
      <c r="E46" s="51">
        <f>D46</f>
        <v>0</v>
      </c>
      <c r="F46" s="73">
        <f>SUM('Cost Flow Detail'!F128:F131)</f>
        <v>0</v>
      </c>
      <c r="G46" s="73">
        <f>SUM('Cost Flow Detail'!G128:G131)</f>
        <v>0</v>
      </c>
      <c r="H46" s="73">
        <f>SUM('Cost Flow Detail'!H128:H131)</f>
        <v>0</v>
      </c>
      <c r="I46" s="51">
        <f>H46</f>
        <v>0</v>
      </c>
      <c r="J46" s="73">
        <f>SUM('Cost Flow Detail'!J128:J131)</f>
        <v>0</v>
      </c>
      <c r="K46" s="73">
        <f>SUM('Cost Flow Detail'!K128:K131)</f>
        <v>0</v>
      </c>
      <c r="L46" s="73">
        <f>SUM('Cost Flow Detail'!L128:L131)</f>
        <v>0</v>
      </c>
      <c r="M46" s="51">
        <f>L46</f>
        <v>0</v>
      </c>
      <c r="N46" s="73">
        <f>SUM('Cost Flow Detail'!N128:N131)</f>
        <v>0</v>
      </c>
      <c r="O46" s="73">
        <f>SUM('Cost Flow Detail'!O128:O131)</f>
        <v>0</v>
      </c>
      <c r="P46" s="73">
        <f>SUM('Cost Flow Detail'!P128:P131)</f>
        <v>0</v>
      </c>
      <c r="Q46" s="51">
        <f>P46</f>
        <v>0</v>
      </c>
      <c r="R46" s="51"/>
    </row>
    <row r="47" spans="1:18" ht="12.75" hidden="1" customHeight="1" outlineLevel="1">
      <c r="A47" s="7" t="str">
        <f>"   "&amp;Labels!C63</f>
        <v xml:space="preserve">   Total</v>
      </c>
      <c r="B47" s="74">
        <f>SUM(B44:B46)</f>
        <v>0</v>
      </c>
      <c r="C47" s="74">
        <f>SUM(C44:C46)</f>
        <v>0</v>
      </c>
      <c r="D47" s="74">
        <f>SUM(D44:D46)</f>
        <v>0</v>
      </c>
      <c r="E47" s="51">
        <f>D47</f>
        <v>0</v>
      </c>
      <c r="F47" s="74">
        <f>SUM(F44:F46)</f>
        <v>0</v>
      </c>
      <c r="G47" s="74">
        <f>SUM(G44:G46)</f>
        <v>0</v>
      </c>
      <c r="H47" s="74">
        <f>SUM(H44:H46)</f>
        <v>0</v>
      </c>
      <c r="I47" s="51">
        <f>H47</f>
        <v>0</v>
      </c>
      <c r="J47" s="74">
        <f>SUM(J44:J46)</f>
        <v>0</v>
      </c>
      <c r="K47" s="74">
        <f>SUM(K44:K46)</f>
        <v>0</v>
      </c>
      <c r="L47" s="74">
        <f>SUM(L44:L46)</f>
        <v>0</v>
      </c>
      <c r="M47" s="51">
        <f>L47</f>
        <v>0</v>
      </c>
      <c r="N47" s="74">
        <f>SUM(N44:N46)</f>
        <v>0</v>
      </c>
      <c r="O47" s="74">
        <f>SUM(O44:O46)</f>
        <v>0</v>
      </c>
      <c r="P47" s="74">
        <f>SUM(P44:P46)</f>
        <v>0</v>
      </c>
      <c r="Q47" s="51">
        <f>P47</f>
        <v>0</v>
      </c>
      <c r="R47" s="51"/>
    </row>
    <row r="48" spans="1:18" ht="12.75" hidden="1" customHeight="1" outlineLevel="1">
      <c r="A48" s="6"/>
      <c r="B48" s="35"/>
      <c r="C48" s="35"/>
      <c r="D48" s="35"/>
      <c r="E48" s="6"/>
      <c r="F48" s="35"/>
      <c r="G48" s="35"/>
      <c r="H48" s="35"/>
      <c r="I48" s="6"/>
      <c r="J48" s="35"/>
      <c r="K48" s="35"/>
      <c r="L48" s="35"/>
      <c r="M48" s="6"/>
      <c r="N48" s="35"/>
      <c r="O48" s="35"/>
      <c r="P48" s="35"/>
      <c r="Q48" s="6"/>
      <c r="R48" s="6"/>
    </row>
    <row r="49" spans="1:18" ht="12.75" hidden="1" customHeight="1" outlineLevel="1">
      <c r="A49" s="7" t="str">
        <f>Labels!B10</f>
        <v>Cost of Goods</v>
      </c>
      <c r="B49" s="74"/>
      <c r="C49" s="74"/>
      <c r="D49" s="74"/>
      <c r="E49" s="51"/>
      <c r="F49" s="74"/>
      <c r="G49" s="74"/>
      <c r="H49" s="74"/>
      <c r="I49" s="51"/>
      <c r="J49" s="74"/>
      <c r="K49" s="74"/>
      <c r="L49" s="74"/>
      <c r="M49" s="51"/>
      <c r="N49" s="74"/>
      <c r="O49" s="74"/>
      <c r="P49" s="74"/>
      <c r="Q49" s="51"/>
      <c r="R49" s="51"/>
    </row>
    <row r="50" spans="1:18" ht="12.75" hidden="1" customHeight="1" outlineLevel="1">
      <c r="A50" s="16" t="str">
        <f>"   "&amp;Labels!B64</f>
        <v xml:space="preserve">   Stage 1</v>
      </c>
      <c r="B50" s="73">
        <f>SUM('Cost Flow Detail'!B142:B145)</f>
        <v>0</v>
      </c>
      <c r="C50" s="73">
        <f>SUM('Cost Flow Detail'!C142:C145)</f>
        <v>0</v>
      </c>
      <c r="D50" s="73">
        <f>SUM('Cost Flow Detail'!D142:D145)</f>
        <v>0</v>
      </c>
      <c r="E50" s="51">
        <f>SUM(B50:D50)</f>
        <v>0</v>
      </c>
      <c r="F50" s="73">
        <f>SUM('Cost Flow Detail'!F142:F145)</f>
        <v>0</v>
      </c>
      <c r="G50" s="73">
        <f>SUM('Cost Flow Detail'!G142:G145)</f>
        <v>0</v>
      </c>
      <c r="H50" s="73">
        <f>SUM('Cost Flow Detail'!H142:H145)</f>
        <v>0</v>
      </c>
      <c r="I50" s="51">
        <f>SUM(F50:H50)</f>
        <v>0</v>
      </c>
      <c r="J50" s="73">
        <f>SUM('Cost Flow Detail'!J142:J145)</f>
        <v>0</v>
      </c>
      <c r="K50" s="73">
        <f>SUM('Cost Flow Detail'!K142:K145)</f>
        <v>0</v>
      </c>
      <c r="L50" s="73">
        <f>SUM('Cost Flow Detail'!L142:L145)</f>
        <v>0</v>
      </c>
      <c r="M50" s="51">
        <f>SUM(J50:L50)</f>
        <v>0</v>
      </c>
      <c r="N50" s="73">
        <f>SUM('Cost Flow Detail'!N142:N145)</f>
        <v>0</v>
      </c>
      <c r="O50" s="73">
        <f>SUM('Cost Flow Detail'!O142:O145)</f>
        <v>0</v>
      </c>
      <c r="P50" s="73">
        <f>SUM('Cost Flow Detail'!P142:P145)</f>
        <v>0</v>
      </c>
      <c r="Q50" s="51">
        <f>SUM(N50:P50)</f>
        <v>0</v>
      </c>
      <c r="R50" s="51"/>
    </row>
    <row r="51" spans="1:18" ht="12.75" hidden="1" customHeight="1" outlineLevel="1">
      <c r="A51" s="16" t="str">
        <f>"   "&amp;Labels!B65</f>
        <v xml:space="preserve">   Stage 2</v>
      </c>
      <c r="B51" s="73">
        <f>SUM('Cost Flow Detail'!B148:B151)</f>
        <v>0</v>
      </c>
      <c r="C51" s="73">
        <f>SUM('Cost Flow Detail'!C148:C151)</f>
        <v>0</v>
      </c>
      <c r="D51" s="73">
        <f>SUM('Cost Flow Detail'!D148:D151)</f>
        <v>0</v>
      </c>
      <c r="E51" s="51">
        <f>SUM(B51:D51)</f>
        <v>0</v>
      </c>
      <c r="F51" s="73">
        <f>SUM('Cost Flow Detail'!F148:F151)</f>
        <v>0</v>
      </c>
      <c r="G51" s="73">
        <f>SUM('Cost Flow Detail'!G148:G151)</f>
        <v>0</v>
      </c>
      <c r="H51" s="73">
        <f>SUM('Cost Flow Detail'!H148:H151)</f>
        <v>0</v>
      </c>
      <c r="I51" s="51">
        <f>SUM(F51:H51)</f>
        <v>0</v>
      </c>
      <c r="J51" s="73">
        <f>SUM('Cost Flow Detail'!J148:J151)</f>
        <v>0</v>
      </c>
      <c r="K51" s="73">
        <f>SUM('Cost Flow Detail'!K148:K151)</f>
        <v>0</v>
      </c>
      <c r="L51" s="73">
        <f>SUM('Cost Flow Detail'!L148:L151)</f>
        <v>0</v>
      </c>
      <c r="M51" s="51">
        <f>SUM(J51:L51)</f>
        <v>0</v>
      </c>
      <c r="N51" s="73">
        <f>SUM('Cost Flow Detail'!N148:N151)</f>
        <v>0</v>
      </c>
      <c r="O51" s="73">
        <f>SUM('Cost Flow Detail'!O148:O151)</f>
        <v>0</v>
      </c>
      <c r="P51" s="73">
        <f>SUM('Cost Flow Detail'!P148:P151)</f>
        <v>0</v>
      </c>
      <c r="Q51" s="51">
        <f>SUM(N51:P51)</f>
        <v>0</v>
      </c>
      <c r="R51" s="51"/>
    </row>
    <row r="52" spans="1:18" ht="12.75" hidden="1" customHeight="1" outlineLevel="1">
      <c r="A52" s="16" t="str">
        <f>"   "&amp;Labels!B66</f>
        <v xml:space="preserve">   Stage 3</v>
      </c>
      <c r="B52" s="73">
        <f>SUM('Cost Flow Detail'!B154:B157)</f>
        <v>0</v>
      </c>
      <c r="C52" s="73">
        <f>SUM('Cost Flow Detail'!C154:C157)</f>
        <v>0</v>
      </c>
      <c r="D52" s="73">
        <f>SUM('Cost Flow Detail'!D154:D157)</f>
        <v>0</v>
      </c>
      <c r="E52" s="51">
        <f>SUM(B52:D52)</f>
        <v>0</v>
      </c>
      <c r="F52" s="73">
        <f>SUM('Cost Flow Detail'!F154:F157)</f>
        <v>0</v>
      </c>
      <c r="G52" s="73">
        <f>SUM('Cost Flow Detail'!G154:G157)</f>
        <v>0</v>
      </c>
      <c r="H52" s="73">
        <f>SUM('Cost Flow Detail'!H154:H157)</f>
        <v>0</v>
      </c>
      <c r="I52" s="51">
        <f>SUM(F52:H52)</f>
        <v>0</v>
      </c>
      <c r="J52" s="73">
        <f>SUM('Cost Flow Detail'!J154:J157)</f>
        <v>0</v>
      </c>
      <c r="K52" s="73">
        <f>SUM('Cost Flow Detail'!K154:K157)</f>
        <v>0</v>
      </c>
      <c r="L52" s="73">
        <f>SUM('Cost Flow Detail'!L154:L157)</f>
        <v>0</v>
      </c>
      <c r="M52" s="51">
        <f>SUM(J52:L52)</f>
        <v>0</v>
      </c>
      <c r="N52" s="73">
        <f>SUM('Cost Flow Detail'!N154:N157)</f>
        <v>0</v>
      </c>
      <c r="O52" s="73">
        <f>SUM('Cost Flow Detail'!O154:O157)</f>
        <v>0</v>
      </c>
      <c r="P52" s="73">
        <f>SUM('Cost Flow Detail'!P154:P157)</f>
        <v>0</v>
      </c>
      <c r="Q52" s="51">
        <f>SUM(N52:P52)</f>
        <v>0</v>
      </c>
      <c r="R52" s="51"/>
    </row>
    <row r="53" spans="1:18" ht="12.75" hidden="1" customHeight="1" outlineLevel="1">
      <c r="A53" s="9" t="str">
        <f>"   "&amp;Labels!C63</f>
        <v xml:space="preserve">   Total</v>
      </c>
      <c r="B53" s="52">
        <f>SUM(B50:B52)</f>
        <v>0</v>
      </c>
      <c r="C53" s="52">
        <f>SUM(C50:C52)</f>
        <v>0</v>
      </c>
      <c r="D53" s="52">
        <f>SUM(D50:D52)</f>
        <v>0</v>
      </c>
      <c r="E53" s="53">
        <f>SUM(B53:D53)</f>
        <v>0</v>
      </c>
      <c r="F53" s="52">
        <f>SUM(F50:F52)</f>
        <v>0</v>
      </c>
      <c r="G53" s="52">
        <f>SUM(G50:G52)</f>
        <v>0</v>
      </c>
      <c r="H53" s="52">
        <f>SUM(H50:H52)</f>
        <v>0</v>
      </c>
      <c r="I53" s="53">
        <f>SUM(F53:H53)</f>
        <v>0</v>
      </c>
      <c r="J53" s="52">
        <f>SUM(J50:J52)</f>
        <v>0</v>
      </c>
      <c r="K53" s="52">
        <f>SUM(K50:K52)</f>
        <v>0</v>
      </c>
      <c r="L53" s="52">
        <f>SUM(L50:L52)</f>
        <v>0</v>
      </c>
      <c r="M53" s="53">
        <f>SUM(J53:L53)</f>
        <v>0</v>
      </c>
      <c r="N53" s="52">
        <f>SUM(N50:N52)</f>
        <v>0</v>
      </c>
      <c r="O53" s="52">
        <f>SUM(O50:O52)</f>
        <v>0</v>
      </c>
      <c r="P53" s="52">
        <f>SUM(P50:P52)</f>
        <v>0</v>
      </c>
      <c r="Q53" s="53">
        <f>SUM(N53:P53)</f>
        <v>0</v>
      </c>
      <c r="R53" s="53"/>
    </row>
    <row r="54" spans="1:18" ht="12.75" hidden="1" customHeight="1" outlineLevel="1"/>
    <row r="55" spans="1:18" ht="12.75" hidden="1" customHeight="1" outlineLevel="1" collapsed="1"/>
    <row r="56" spans="1:18" ht="12.75" customHeight="1" collapsed="1"/>
    <row r="57" spans="1:18" ht="12.75" customHeight="1">
      <c r="A57" s="2" t="str">
        <f>"Scrap"</f>
        <v>Scrap</v>
      </c>
    </row>
    <row r="58" spans="1:18" ht="12.75" hidden="1" customHeight="1" outlineLevel="1">
      <c r="A58" s="1" t="str">
        <f>" "</f>
        <v xml:space="preserve"> </v>
      </c>
    </row>
    <row r="59" spans="1:18" ht="12.75" hidden="1" customHeight="1" outlineLevel="1">
      <c r="B59" s="11" t="str">
        <f>ZZZ__FnCalls!F7</f>
        <v>Jan 2011</v>
      </c>
      <c r="C59" s="12" t="str">
        <f>ZZZ__FnCalls!F8</f>
        <v>Feb 2011</v>
      </c>
      <c r="D59" s="12" t="str">
        <f>ZZZ__FnCalls!F9</f>
        <v>Mar 2011</v>
      </c>
      <c r="E59" s="13" t="str">
        <f>ZZZ__FnCalls!G7</f>
        <v>Q1 2011</v>
      </c>
      <c r="F59" s="12" t="str">
        <f>ZZZ__FnCalls!F10</f>
        <v>Apr 2011</v>
      </c>
      <c r="G59" s="12" t="str">
        <f>ZZZ__FnCalls!F11</f>
        <v>May 2011</v>
      </c>
      <c r="H59" s="12" t="str">
        <f>ZZZ__FnCalls!F12</f>
        <v>Jun 2011</v>
      </c>
      <c r="I59" s="13" t="str">
        <f>ZZZ__FnCalls!G10</f>
        <v>Q2 2011</v>
      </c>
      <c r="J59" s="12" t="str">
        <f>ZZZ__FnCalls!F13</f>
        <v>Jul 2011</v>
      </c>
      <c r="K59" s="12" t="str">
        <f>ZZZ__FnCalls!F14</f>
        <v>Aug 2011</v>
      </c>
      <c r="L59" s="12" t="str">
        <f>ZZZ__FnCalls!F15</f>
        <v>Sep 2011</v>
      </c>
      <c r="M59" s="13" t="str">
        <f>ZZZ__FnCalls!G13</f>
        <v>Q3 2011</v>
      </c>
      <c r="N59" s="12" t="str">
        <f>ZZZ__FnCalls!F16</f>
        <v>Oct 2011</v>
      </c>
      <c r="O59" s="12" t="str">
        <f>ZZZ__FnCalls!F17</f>
        <v>Nov 2011</v>
      </c>
      <c r="P59" s="12" t="str">
        <f>ZZZ__FnCalls!F18</f>
        <v>Dec 2011</v>
      </c>
      <c r="Q59" s="13" t="str">
        <f>ZZZ__FnCalls!G16</f>
        <v>Q4 2011</v>
      </c>
      <c r="R59" s="13" t="str">
        <f>ZZZ__FnCalls!H19</f>
        <v>2012</v>
      </c>
    </row>
    <row r="60" spans="1:18" ht="12.75" hidden="1" customHeight="1" outlineLevel="1">
      <c r="A60" s="4" t="str">
        <f>Labels!B64</f>
        <v>Stage 1</v>
      </c>
      <c r="B60" s="71"/>
      <c r="C60" s="71"/>
      <c r="D60" s="71"/>
      <c r="E60" s="4"/>
      <c r="F60" s="71"/>
      <c r="G60" s="71"/>
      <c r="H60" s="71"/>
      <c r="I60" s="4"/>
      <c r="J60" s="71"/>
      <c r="K60" s="71"/>
      <c r="L60" s="71"/>
      <c r="M60" s="4"/>
      <c r="N60" s="71"/>
      <c r="O60" s="71"/>
      <c r="P60" s="71"/>
      <c r="Q60" s="4"/>
      <c r="R60" s="4"/>
    </row>
    <row r="61" spans="1:18" ht="12.75" hidden="1" customHeight="1" outlineLevel="1">
      <c r="A61" s="16" t="str">
        <f>"   "&amp;Labels!B30</f>
        <v xml:space="preserve">   Scrap Cost</v>
      </c>
      <c r="B61" s="73">
        <f>SUM('Cost Flow Detail'!B190:B193)</f>
        <v>0</v>
      </c>
      <c r="C61" s="73">
        <f>SUM('Cost Flow Detail'!C190:C193)</f>
        <v>0</v>
      </c>
      <c r="D61" s="73">
        <f>SUM('Cost Flow Detail'!D190:D193)</f>
        <v>0</v>
      </c>
      <c r="E61" s="51">
        <f>SUM(B61:D61)</f>
        <v>0</v>
      </c>
      <c r="F61" s="73">
        <f>SUM('Cost Flow Detail'!F190:F193)</f>
        <v>0</v>
      </c>
      <c r="G61" s="73">
        <f>SUM('Cost Flow Detail'!G190:G193)</f>
        <v>0</v>
      </c>
      <c r="H61" s="73">
        <f>SUM('Cost Flow Detail'!H190:H193)</f>
        <v>0</v>
      </c>
      <c r="I61" s="51">
        <f>SUM(F61:H61)</f>
        <v>0</v>
      </c>
      <c r="J61" s="73">
        <f>SUM('Cost Flow Detail'!J190:J193)</f>
        <v>0</v>
      </c>
      <c r="K61" s="73">
        <f>SUM('Cost Flow Detail'!K190:K193)</f>
        <v>0</v>
      </c>
      <c r="L61" s="73">
        <f>SUM('Cost Flow Detail'!L190:L193)</f>
        <v>0</v>
      </c>
      <c r="M61" s="51">
        <f>SUM(J61:L61)</f>
        <v>0</v>
      </c>
      <c r="N61" s="73">
        <f>SUM('Cost Flow Detail'!N190:N193)</f>
        <v>0</v>
      </c>
      <c r="O61" s="73">
        <f>SUM('Cost Flow Detail'!O190:O193)</f>
        <v>0</v>
      </c>
      <c r="P61" s="73">
        <f>SUM('Cost Flow Detail'!P190:P193)</f>
        <v>0</v>
      </c>
      <c r="Q61" s="51">
        <f>SUM(N61:P61)</f>
        <v>0</v>
      </c>
      <c r="R61" s="51"/>
    </row>
    <row r="62" spans="1:18" ht="12.75" hidden="1" customHeight="1" outlineLevel="1">
      <c r="A62" s="16" t="str">
        <f>"   "&amp;Labels!B35</f>
        <v xml:space="preserve">   Scrap Salvage Value</v>
      </c>
      <c r="B62" s="73">
        <f>Inputs!B92*Units!B44</f>
        <v>0</v>
      </c>
      <c r="C62" s="73">
        <f>Inputs!C92*Units!C44</f>
        <v>0</v>
      </c>
      <c r="D62" s="73">
        <f>Inputs!D92*Units!D44</f>
        <v>0</v>
      </c>
      <c r="E62" s="51">
        <f>SUM(B62:D62)</f>
        <v>0</v>
      </c>
      <c r="F62" s="73">
        <f>Inputs!F92*Units!F44</f>
        <v>0</v>
      </c>
      <c r="G62" s="73">
        <f>Inputs!G92*Units!G44</f>
        <v>0</v>
      </c>
      <c r="H62" s="73">
        <f>Inputs!H92*Units!H44</f>
        <v>0</v>
      </c>
      <c r="I62" s="51">
        <f>SUM(F62:H62)</f>
        <v>0</v>
      </c>
      <c r="J62" s="73">
        <f>Inputs!J92*Units!J44</f>
        <v>0</v>
      </c>
      <c r="K62" s="73">
        <f>Inputs!K92*Units!K44</f>
        <v>0</v>
      </c>
      <c r="L62" s="73">
        <f>Inputs!L92*Units!L44</f>
        <v>0</v>
      </c>
      <c r="M62" s="51">
        <f>SUM(J62:L62)</f>
        <v>0</v>
      </c>
      <c r="N62" s="73">
        <f>Inputs!N92*Units!N44</f>
        <v>0</v>
      </c>
      <c r="O62" s="73">
        <f>Inputs!O92*Units!O44</f>
        <v>0</v>
      </c>
      <c r="P62" s="73">
        <f>Inputs!P92*Units!P44</f>
        <v>0</v>
      </c>
      <c r="Q62" s="51">
        <f>SUM(N62:P62)</f>
        <v>0</v>
      </c>
      <c r="R62" s="51"/>
    </row>
    <row r="63" spans="1:18" ht="12.75" hidden="1" customHeight="1" outlineLevel="1">
      <c r="A63" s="16" t="str">
        <f>"   "&amp;Labels!B32</f>
        <v xml:space="preserve">   Scrap Net Cost</v>
      </c>
      <c r="B63" s="73">
        <f>B61-B62</f>
        <v>0</v>
      </c>
      <c r="C63" s="73">
        <f>C61-C62</f>
        <v>0</v>
      </c>
      <c r="D63" s="73">
        <f>D61-D62</f>
        <v>0</v>
      </c>
      <c r="E63" s="51">
        <f>SUM(B63:D63)</f>
        <v>0</v>
      </c>
      <c r="F63" s="73">
        <f>F61-F62</f>
        <v>0</v>
      </c>
      <c r="G63" s="73">
        <f>G61-G62</f>
        <v>0</v>
      </c>
      <c r="H63" s="73">
        <f>H61-H62</f>
        <v>0</v>
      </c>
      <c r="I63" s="51">
        <f>SUM(F63:H63)</f>
        <v>0</v>
      </c>
      <c r="J63" s="73">
        <f>J61-J62</f>
        <v>0</v>
      </c>
      <c r="K63" s="73">
        <f>K61-K62</f>
        <v>0</v>
      </c>
      <c r="L63" s="73">
        <f>L61-L62</f>
        <v>0</v>
      </c>
      <c r="M63" s="51">
        <f>SUM(J63:L63)</f>
        <v>0</v>
      </c>
      <c r="N63" s="73">
        <f>N61-N62</f>
        <v>0</v>
      </c>
      <c r="O63" s="73">
        <f>O61-O62</f>
        <v>0</v>
      </c>
      <c r="P63" s="73">
        <f>P61-P62</f>
        <v>0</v>
      </c>
      <c r="Q63" s="51">
        <f>SUM(N63:P63)</f>
        <v>0</v>
      </c>
      <c r="R63" s="51"/>
    </row>
    <row r="64" spans="1:18" ht="12.75" hidden="1" customHeight="1" outlineLevel="1">
      <c r="A64" s="7" t="str">
        <f>Labels!B65</f>
        <v>Stage 2</v>
      </c>
      <c r="B64" s="72"/>
      <c r="C64" s="72"/>
      <c r="D64" s="72"/>
      <c r="E64" s="7"/>
      <c r="F64" s="72"/>
      <c r="G64" s="72"/>
      <c r="H64" s="72"/>
      <c r="I64" s="7"/>
      <c r="J64" s="72"/>
      <c r="K64" s="72"/>
      <c r="L64" s="72"/>
      <c r="M64" s="7"/>
      <c r="N64" s="72"/>
      <c r="O64" s="72"/>
      <c r="P64" s="72"/>
      <c r="Q64" s="7"/>
      <c r="R64" s="7"/>
    </row>
    <row r="65" spans="1:18" ht="12.75" hidden="1" customHeight="1" outlineLevel="1">
      <c r="A65" s="16" t="str">
        <f>"   "&amp;Labels!B30</f>
        <v xml:space="preserve">   Scrap Cost</v>
      </c>
      <c r="B65" s="73">
        <f>SUM('Cost Flow Detail'!B196:B199)</f>
        <v>0</v>
      </c>
      <c r="C65" s="73">
        <f>SUM('Cost Flow Detail'!C196:C199)</f>
        <v>0</v>
      </c>
      <c r="D65" s="73">
        <f>SUM('Cost Flow Detail'!D196:D199)</f>
        <v>0</v>
      </c>
      <c r="E65" s="51">
        <f>SUM(B65:D65)</f>
        <v>0</v>
      </c>
      <c r="F65" s="73">
        <f>SUM('Cost Flow Detail'!F196:F199)</f>
        <v>0</v>
      </c>
      <c r="G65" s="73">
        <f>SUM('Cost Flow Detail'!G196:G199)</f>
        <v>0</v>
      </c>
      <c r="H65" s="73">
        <f>SUM('Cost Flow Detail'!H196:H199)</f>
        <v>0</v>
      </c>
      <c r="I65" s="51">
        <f>SUM(F65:H65)</f>
        <v>0</v>
      </c>
      <c r="J65" s="73">
        <f>SUM('Cost Flow Detail'!J196:J199)</f>
        <v>0</v>
      </c>
      <c r="K65" s="73">
        <f>SUM('Cost Flow Detail'!K196:K199)</f>
        <v>0</v>
      </c>
      <c r="L65" s="73">
        <f>SUM('Cost Flow Detail'!L196:L199)</f>
        <v>0</v>
      </c>
      <c r="M65" s="51">
        <f>SUM(J65:L65)</f>
        <v>0</v>
      </c>
      <c r="N65" s="73">
        <f>SUM('Cost Flow Detail'!N196:N199)</f>
        <v>0</v>
      </c>
      <c r="O65" s="73">
        <f>SUM('Cost Flow Detail'!O196:O199)</f>
        <v>0</v>
      </c>
      <c r="P65" s="73">
        <f>SUM('Cost Flow Detail'!P196:P199)</f>
        <v>0</v>
      </c>
      <c r="Q65" s="51">
        <f>SUM(N65:P65)</f>
        <v>0</v>
      </c>
      <c r="R65" s="51"/>
    </row>
    <row r="66" spans="1:18" ht="12.75" hidden="1" customHeight="1" outlineLevel="1">
      <c r="A66" s="16" t="str">
        <f>"   "&amp;Labels!B35</f>
        <v xml:space="preserve">   Scrap Salvage Value</v>
      </c>
      <c r="B66" s="73">
        <f>Inputs!B93*Units!B45</f>
        <v>0</v>
      </c>
      <c r="C66" s="73">
        <f>Inputs!C93*Units!C45</f>
        <v>0</v>
      </c>
      <c r="D66" s="73">
        <f>Inputs!D93*Units!D45</f>
        <v>0</v>
      </c>
      <c r="E66" s="51">
        <f>SUM(B66:D66)</f>
        <v>0</v>
      </c>
      <c r="F66" s="73">
        <f>Inputs!F93*Units!F45</f>
        <v>0</v>
      </c>
      <c r="G66" s="73">
        <f>Inputs!G93*Units!G45</f>
        <v>0</v>
      </c>
      <c r="H66" s="73">
        <f>Inputs!H93*Units!H45</f>
        <v>0</v>
      </c>
      <c r="I66" s="51">
        <f>SUM(F66:H66)</f>
        <v>0</v>
      </c>
      <c r="J66" s="73">
        <f>Inputs!J93*Units!J45</f>
        <v>0</v>
      </c>
      <c r="K66" s="73">
        <f>Inputs!K93*Units!K45</f>
        <v>0</v>
      </c>
      <c r="L66" s="73">
        <f>Inputs!L93*Units!L45</f>
        <v>0</v>
      </c>
      <c r="M66" s="51">
        <f>SUM(J66:L66)</f>
        <v>0</v>
      </c>
      <c r="N66" s="73">
        <f>Inputs!N93*Units!N45</f>
        <v>0</v>
      </c>
      <c r="O66" s="73">
        <f>Inputs!O93*Units!O45</f>
        <v>0</v>
      </c>
      <c r="P66" s="73">
        <f>Inputs!P93*Units!P45</f>
        <v>0</v>
      </c>
      <c r="Q66" s="51">
        <f>SUM(N66:P66)</f>
        <v>0</v>
      </c>
      <c r="R66" s="51"/>
    </row>
    <row r="67" spans="1:18" ht="12.75" hidden="1" customHeight="1" outlineLevel="1">
      <c r="A67" s="16" t="str">
        <f>"   "&amp;Labels!B32</f>
        <v xml:space="preserve">   Scrap Net Cost</v>
      </c>
      <c r="B67" s="73">
        <f>B65-B66</f>
        <v>0</v>
      </c>
      <c r="C67" s="73">
        <f>C65-C66</f>
        <v>0</v>
      </c>
      <c r="D67" s="73">
        <f>D65-D66</f>
        <v>0</v>
      </c>
      <c r="E67" s="51">
        <f>SUM(B67:D67)</f>
        <v>0</v>
      </c>
      <c r="F67" s="73">
        <f>F65-F66</f>
        <v>0</v>
      </c>
      <c r="G67" s="73">
        <f>G65-G66</f>
        <v>0</v>
      </c>
      <c r="H67" s="73">
        <f>H65-H66</f>
        <v>0</v>
      </c>
      <c r="I67" s="51">
        <f>SUM(F67:H67)</f>
        <v>0</v>
      </c>
      <c r="J67" s="73">
        <f>J65-J66</f>
        <v>0</v>
      </c>
      <c r="K67" s="73">
        <f>K65-K66</f>
        <v>0</v>
      </c>
      <c r="L67" s="73">
        <f>L65-L66</f>
        <v>0</v>
      </c>
      <c r="M67" s="51">
        <f>SUM(J67:L67)</f>
        <v>0</v>
      </c>
      <c r="N67" s="73">
        <f>N65-N66</f>
        <v>0</v>
      </c>
      <c r="O67" s="73">
        <f>O65-O66</f>
        <v>0</v>
      </c>
      <c r="P67" s="73">
        <f>P65-P66</f>
        <v>0</v>
      </c>
      <c r="Q67" s="51">
        <f>SUM(N67:P67)</f>
        <v>0</v>
      </c>
      <c r="R67" s="51"/>
    </row>
    <row r="68" spans="1:18" ht="12.75" hidden="1" customHeight="1" outlineLevel="1">
      <c r="A68" s="7" t="str">
        <f>Labels!B66</f>
        <v>Stage 3</v>
      </c>
      <c r="B68" s="72"/>
      <c r="C68" s="72"/>
      <c r="D68" s="72"/>
      <c r="E68" s="7"/>
      <c r="F68" s="72"/>
      <c r="G68" s="72"/>
      <c r="H68" s="72"/>
      <c r="I68" s="7"/>
      <c r="J68" s="72"/>
      <c r="K68" s="72"/>
      <c r="L68" s="72"/>
      <c r="M68" s="7"/>
      <c r="N68" s="72"/>
      <c r="O68" s="72"/>
      <c r="P68" s="72"/>
      <c r="Q68" s="7"/>
      <c r="R68" s="7"/>
    </row>
    <row r="69" spans="1:18" ht="12.75" hidden="1" customHeight="1" outlineLevel="1">
      <c r="A69" s="16" t="str">
        <f>"   "&amp;Labels!B30</f>
        <v xml:space="preserve">   Scrap Cost</v>
      </c>
      <c r="B69" s="73">
        <f>SUM('Cost Flow Detail'!B202:B205)</f>
        <v>0</v>
      </c>
      <c r="C69" s="73">
        <f>SUM('Cost Flow Detail'!C202:C205)</f>
        <v>0</v>
      </c>
      <c r="D69" s="73">
        <f>SUM('Cost Flow Detail'!D202:D205)</f>
        <v>0</v>
      </c>
      <c r="E69" s="51">
        <f>SUM(B69:D69)</f>
        <v>0</v>
      </c>
      <c r="F69" s="73">
        <f>SUM('Cost Flow Detail'!F202:F205)</f>
        <v>0</v>
      </c>
      <c r="G69" s="73">
        <f>SUM('Cost Flow Detail'!G202:G205)</f>
        <v>0</v>
      </c>
      <c r="H69" s="73">
        <f>SUM('Cost Flow Detail'!H202:H205)</f>
        <v>0</v>
      </c>
      <c r="I69" s="51">
        <f>SUM(F69:H69)</f>
        <v>0</v>
      </c>
      <c r="J69" s="73">
        <f>SUM('Cost Flow Detail'!J202:J205)</f>
        <v>0</v>
      </c>
      <c r="K69" s="73">
        <f>SUM('Cost Flow Detail'!K202:K205)</f>
        <v>0</v>
      </c>
      <c r="L69" s="73">
        <f>SUM('Cost Flow Detail'!L202:L205)</f>
        <v>0</v>
      </c>
      <c r="M69" s="51">
        <f>SUM(J69:L69)</f>
        <v>0</v>
      </c>
      <c r="N69" s="73">
        <f>SUM('Cost Flow Detail'!N202:N205)</f>
        <v>0</v>
      </c>
      <c r="O69" s="73">
        <f>SUM('Cost Flow Detail'!O202:O205)</f>
        <v>0</v>
      </c>
      <c r="P69" s="73">
        <f>SUM('Cost Flow Detail'!P202:P205)</f>
        <v>0</v>
      </c>
      <c r="Q69" s="51">
        <f>SUM(N69:P69)</f>
        <v>0</v>
      </c>
      <c r="R69" s="51"/>
    </row>
    <row r="70" spans="1:18" ht="12.75" hidden="1" customHeight="1" outlineLevel="1">
      <c r="A70" s="16" t="str">
        <f>"   "&amp;Labels!B35</f>
        <v xml:space="preserve">   Scrap Salvage Value</v>
      </c>
      <c r="B70" s="73">
        <f>Inputs!B94*Units!B46</f>
        <v>0</v>
      </c>
      <c r="C70" s="73">
        <f>Inputs!C94*Units!C46</f>
        <v>0</v>
      </c>
      <c r="D70" s="73">
        <f>Inputs!D94*Units!D46</f>
        <v>0</v>
      </c>
      <c r="E70" s="51">
        <f>SUM(B70:D70)</f>
        <v>0</v>
      </c>
      <c r="F70" s="73">
        <f>Inputs!F94*Units!F46</f>
        <v>0</v>
      </c>
      <c r="G70" s="73">
        <f>Inputs!G94*Units!G46</f>
        <v>0</v>
      </c>
      <c r="H70" s="73">
        <f>Inputs!H94*Units!H46</f>
        <v>0</v>
      </c>
      <c r="I70" s="51">
        <f>SUM(F70:H70)</f>
        <v>0</v>
      </c>
      <c r="J70" s="73">
        <f>Inputs!J94*Units!J46</f>
        <v>0</v>
      </c>
      <c r="K70" s="73">
        <f>Inputs!K94*Units!K46</f>
        <v>0</v>
      </c>
      <c r="L70" s="73">
        <f>Inputs!L94*Units!L46</f>
        <v>0</v>
      </c>
      <c r="M70" s="51">
        <f>SUM(J70:L70)</f>
        <v>0</v>
      </c>
      <c r="N70" s="73">
        <f>Inputs!N94*Units!N46</f>
        <v>0</v>
      </c>
      <c r="O70" s="73">
        <f>Inputs!O94*Units!O46</f>
        <v>0</v>
      </c>
      <c r="P70" s="73">
        <f>Inputs!P94*Units!P46</f>
        <v>0</v>
      </c>
      <c r="Q70" s="51">
        <f>SUM(N70:P70)</f>
        <v>0</v>
      </c>
      <c r="R70" s="51"/>
    </row>
    <row r="71" spans="1:18" ht="12.75" hidden="1" customHeight="1" outlineLevel="1">
      <c r="A71" s="16" t="str">
        <f>"   "&amp;Labels!B32</f>
        <v xml:space="preserve">   Scrap Net Cost</v>
      </c>
      <c r="B71" s="73">
        <f>B69-B70</f>
        <v>0</v>
      </c>
      <c r="C71" s="73">
        <f>C69-C70</f>
        <v>0</v>
      </c>
      <c r="D71" s="73">
        <f>D69-D70</f>
        <v>0</v>
      </c>
      <c r="E71" s="51">
        <f>SUM(B71:D71)</f>
        <v>0</v>
      </c>
      <c r="F71" s="73">
        <f>F69-F70</f>
        <v>0</v>
      </c>
      <c r="G71" s="73">
        <f>G69-G70</f>
        <v>0</v>
      </c>
      <c r="H71" s="73">
        <f>H69-H70</f>
        <v>0</v>
      </c>
      <c r="I71" s="51">
        <f>SUM(F71:H71)</f>
        <v>0</v>
      </c>
      <c r="J71" s="73">
        <f>J69-J70</f>
        <v>0</v>
      </c>
      <c r="K71" s="73">
        <f>K69-K70</f>
        <v>0</v>
      </c>
      <c r="L71" s="73">
        <f>L69-L70</f>
        <v>0</v>
      </c>
      <c r="M71" s="51">
        <f>SUM(J71:L71)</f>
        <v>0</v>
      </c>
      <c r="N71" s="73">
        <f>N69-N70</f>
        <v>0</v>
      </c>
      <c r="O71" s="73">
        <f>O69-O70</f>
        <v>0</v>
      </c>
      <c r="P71" s="73">
        <f>P69-P70</f>
        <v>0</v>
      </c>
      <c r="Q71" s="51">
        <f>SUM(N71:P71)</f>
        <v>0</v>
      </c>
      <c r="R71" s="51"/>
    </row>
    <row r="72" spans="1:18" ht="12.75" hidden="1" customHeight="1" outlineLevel="1">
      <c r="A72" s="6" t="str">
        <f>Labels!C63</f>
        <v>Total</v>
      </c>
      <c r="B72" s="35"/>
      <c r="C72" s="35"/>
      <c r="D72" s="35"/>
      <c r="E72" s="6"/>
      <c r="F72" s="35"/>
      <c r="G72" s="35"/>
      <c r="H72" s="35"/>
      <c r="I72" s="6"/>
      <c r="J72" s="35"/>
      <c r="K72" s="35"/>
      <c r="L72" s="35"/>
      <c r="M72" s="6"/>
      <c r="N72" s="35"/>
      <c r="O72" s="35"/>
      <c r="P72" s="35"/>
      <c r="Q72" s="6"/>
      <c r="R72" s="6"/>
    </row>
    <row r="73" spans="1:18" ht="12.75" hidden="1" customHeight="1" outlineLevel="1">
      <c r="A73" s="16" t="str">
        <f>"   "&amp;Labels!B30</f>
        <v xml:space="preserve">   Scrap Cost</v>
      </c>
      <c r="B73" s="73">
        <f t="shared" ref="B73:D75" si="0">SUM(B61,B65,B69)</f>
        <v>0</v>
      </c>
      <c r="C73" s="73">
        <f t="shared" si="0"/>
        <v>0</v>
      </c>
      <c r="D73" s="73">
        <f t="shared" si="0"/>
        <v>0</v>
      </c>
      <c r="E73" s="51">
        <f>SUM(B73:D73)</f>
        <v>0</v>
      </c>
      <c r="F73" s="73">
        <f t="shared" ref="F73:H75" si="1">SUM(F61,F65,F69)</f>
        <v>0</v>
      </c>
      <c r="G73" s="73">
        <f t="shared" si="1"/>
        <v>0</v>
      </c>
      <c r="H73" s="73">
        <f t="shared" si="1"/>
        <v>0</v>
      </c>
      <c r="I73" s="51">
        <f>SUM(F73:H73)</f>
        <v>0</v>
      </c>
      <c r="J73" s="73">
        <f t="shared" ref="J73:L75" si="2">SUM(J61,J65,J69)</f>
        <v>0</v>
      </c>
      <c r="K73" s="73">
        <f t="shared" si="2"/>
        <v>0</v>
      </c>
      <c r="L73" s="73">
        <f t="shared" si="2"/>
        <v>0</v>
      </c>
      <c r="M73" s="51">
        <f>SUM(J73:L73)</f>
        <v>0</v>
      </c>
      <c r="N73" s="73">
        <f t="shared" ref="N73:P75" si="3">SUM(N61,N65,N69)</f>
        <v>0</v>
      </c>
      <c r="O73" s="73">
        <f t="shared" si="3"/>
        <v>0</v>
      </c>
      <c r="P73" s="73">
        <f t="shared" si="3"/>
        <v>0</v>
      </c>
      <c r="Q73" s="51">
        <f>SUM(N73:P73)</f>
        <v>0</v>
      </c>
      <c r="R73" s="51"/>
    </row>
    <row r="74" spans="1:18" ht="12.75" hidden="1" customHeight="1" outlineLevel="1">
      <c r="A74" s="16" t="str">
        <f>"   "&amp;Labels!B35</f>
        <v xml:space="preserve">   Scrap Salvage Value</v>
      </c>
      <c r="B74" s="73">
        <f t="shared" si="0"/>
        <v>0</v>
      </c>
      <c r="C74" s="73">
        <f t="shared" si="0"/>
        <v>0</v>
      </c>
      <c r="D74" s="73">
        <f t="shared" si="0"/>
        <v>0</v>
      </c>
      <c r="E74" s="51">
        <f>SUM(B74:D74)</f>
        <v>0</v>
      </c>
      <c r="F74" s="73">
        <f t="shared" si="1"/>
        <v>0</v>
      </c>
      <c r="G74" s="73">
        <f t="shared" si="1"/>
        <v>0</v>
      </c>
      <c r="H74" s="73">
        <f t="shared" si="1"/>
        <v>0</v>
      </c>
      <c r="I74" s="51">
        <f>SUM(F74:H74)</f>
        <v>0</v>
      </c>
      <c r="J74" s="73">
        <f t="shared" si="2"/>
        <v>0</v>
      </c>
      <c r="K74" s="73">
        <f t="shared" si="2"/>
        <v>0</v>
      </c>
      <c r="L74" s="73">
        <f t="shared" si="2"/>
        <v>0</v>
      </c>
      <c r="M74" s="51">
        <f>SUM(J74:L74)</f>
        <v>0</v>
      </c>
      <c r="N74" s="73">
        <f t="shared" si="3"/>
        <v>0</v>
      </c>
      <c r="O74" s="73">
        <f t="shared" si="3"/>
        <v>0</v>
      </c>
      <c r="P74" s="73">
        <f t="shared" si="3"/>
        <v>0</v>
      </c>
      <c r="Q74" s="51">
        <f>SUM(N74:P74)</f>
        <v>0</v>
      </c>
      <c r="R74" s="51"/>
    </row>
    <row r="75" spans="1:18" ht="12.75" hidden="1" customHeight="1" outlineLevel="1">
      <c r="A75" s="21" t="str">
        <f>"   "&amp;Labels!B32</f>
        <v xml:space="preserve">   Scrap Net Cost</v>
      </c>
      <c r="B75" s="75">
        <f t="shared" si="0"/>
        <v>0</v>
      </c>
      <c r="C75" s="75">
        <f t="shared" si="0"/>
        <v>0</v>
      </c>
      <c r="D75" s="75">
        <f t="shared" si="0"/>
        <v>0</v>
      </c>
      <c r="E75" s="53">
        <f>SUM(B75:D75)</f>
        <v>0</v>
      </c>
      <c r="F75" s="75">
        <f t="shared" si="1"/>
        <v>0</v>
      </c>
      <c r="G75" s="75">
        <f t="shared" si="1"/>
        <v>0</v>
      </c>
      <c r="H75" s="75">
        <f t="shared" si="1"/>
        <v>0</v>
      </c>
      <c r="I75" s="53">
        <f>SUM(F75:H75)</f>
        <v>0</v>
      </c>
      <c r="J75" s="75">
        <f t="shared" si="2"/>
        <v>0</v>
      </c>
      <c r="K75" s="75">
        <f t="shared" si="2"/>
        <v>0</v>
      </c>
      <c r="L75" s="75">
        <f t="shared" si="2"/>
        <v>0</v>
      </c>
      <c r="M75" s="53">
        <f>SUM(J75:L75)</f>
        <v>0</v>
      </c>
      <c r="N75" s="75">
        <f t="shared" si="3"/>
        <v>0</v>
      </c>
      <c r="O75" s="75">
        <f t="shared" si="3"/>
        <v>0</v>
      </c>
      <c r="P75" s="75">
        <f t="shared" si="3"/>
        <v>0</v>
      </c>
      <c r="Q75" s="53">
        <f>SUM(N75:P75)</f>
        <v>0</v>
      </c>
      <c r="R75" s="53"/>
    </row>
    <row r="76" spans="1:18" ht="12.75" hidden="1" customHeight="1" outlineLevel="1"/>
    <row r="77" spans="1:18" ht="12.75" hidden="1" customHeight="1" outlineLevel="1" collapsed="1"/>
    <row r="78" spans="1:18" ht="12.75" customHeight="1" collapsed="1"/>
  </sheetData>
  <mergeCells count="8">
    <mergeCell ref="A17:B17"/>
    <mergeCell ref="A40:C40"/>
    <mergeCell ref="A1:E1"/>
    <mergeCell ref="A2:E2"/>
    <mergeCell ref="A3:E3"/>
    <mergeCell ref="A4:E4"/>
    <mergeCell ref="A5:E5"/>
    <mergeCell ref="A6:B6"/>
  </mergeCells>
  <pageMargins left="0.75" right="0.75" top="1" bottom="1" header="0.5" footer="0.5"/>
  <pageSetup paperSize="9" orientation="landscape"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sheetPr>
    <outlinePr summaryBelow="0" summaryRight="0"/>
  </sheetPr>
  <dimension ref="A1:R120"/>
  <sheetViews>
    <sheetView workbookViewId="0">
      <selection sqref="A1:E1"/>
    </sheetView>
  </sheetViews>
  <sheetFormatPr defaultRowHeight="12.75" customHeight="1" outlineLevelRow="1"/>
  <cols>
    <col min="1" max="1" width="18.8554687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 min="18" max="18" width="5.42578125" customWidth="1"/>
  </cols>
  <sheetData>
    <row r="1" spans="1:18" ht="12.75" customHeight="1">
      <c r="A1" s="146" t="str">
        <f>Inputs!B10</f>
        <v>Test Project</v>
      </c>
      <c r="B1" s="146"/>
      <c r="C1" s="146"/>
      <c r="D1" s="146"/>
      <c r="E1" s="146"/>
    </row>
    <row r="2" spans="1:18" ht="12.75" customHeight="1">
      <c r="A2" s="146" t="str">
        <f>Inputs!B8</f>
        <v>ABC, Inc.</v>
      </c>
      <c r="B2" s="146"/>
      <c r="C2" s="146"/>
      <c r="D2" s="146"/>
      <c r="E2" s="146"/>
    </row>
    <row r="3" spans="1:18" ht="12.75" customHeight="1">
      <c r="A3" s="146" t="str">
        <f>"Scenario "&amp;Inputs!B12</f>
        <v>Scenario 1</v>
      </c>
      <c r="B3" s="146"/>
      <c r="C3" s="146"/>
      <c r="D3" s="146"/>
      <c r="E3" s="146"/>
    </row>
    <row r="4" spans="1:18" ht="12.75" customHeight="1">
      <c r="A4" s="146" t="str">
        <f>"Unit Cost Detail"</f>
        <v>Unit Cost Detail</v>
      </c>
      <c r="B4" s="146"/>
      <c r="C4" s="146"/>
      <c r="D4" s="146"/>
      <c r="E4" s="146"/>
    </row>
    <row r="5" spans="1:18" ht="12.75" customHeight="1">
      <c r="A5" s="146" t="str">
        <f>""</f>
        <v/>
      </c>
      <c r="B5" s="146"/>
      <c r="C5" s="146"/>
      <c r="D5" s="146"/>
      <c r="E5" s="146"/>
    </row>
    <row r="6" spans="1:18" ht="12.75" customHeight="1">
      <c r="A6" s="145" t="str">
        <f>"Processing Cost/Unit"</f>
        <v>Processing Cost/Unit</v>
      </c>
      <c r="B6" s="145"/>
    </row>
    <row r="7" spans="1:18" ht="12.75" customHeight="1">
      <c r="A7" s="1" t="str">
        <f>" "</f>
        <v xml:space="preserve"> </v>
      </c>
    </row>
    <row r="8" spans="1:18" ht="12.75" customHeight="1">
      <c r="B8" s="11" t="str">
        <f>ZZZ__FnCalls!F7</f>
        <v>Jan 2011</v>
      </c>
      <c r="C8" s="12" t="str">
        <f>ZZZ__FnCalls!F8</f>
        <v>Feb 2011</v>
      </c>
      <c r="D8" s="12" t="str">
        <f>ZZZ__FnCalls!F9</f>
        <v>Mar 2011</v>
      </c>
      <c r="E8" s="13" t="str">
        <f>ZZZ__FnCalls!G7</f>
        <v>Q1 2011</v>
      </c>
      <c r="F8" s="12" t="str">
        <f>ZZZ__FnCalls!F10</f>
        <v>Apr 2011</v>
      </c>
      <c r="G8" s="12" t="str">
        <f>ZZZ__FnCalls!F11</f>
        <v>May 2011</v>
      </c>
      <c r="H8" s="12" t="str">
        <f>ZZZ__FnCalls!F12</f>
        <v>Jun 2011</v>
      </c>
      <c r="I8" s="13" t="str">
        <f>ZZZ__FnCalls!G10</f>
        <v>Q2 2011</v>
      </c>
      <c r="J8" s="12" t="str">
        <f>ZZZ__FnCalls!F13</f>
        <v>Jul 2011</v>
      </c>
      <c r="K8" s="12" t="str">
        <f>ZZZ__FnCalls!F14</f>
        <v>Aug 2011</v>
      </c>
      <c r="L8" s="12" t="str">
        <f>ZZZ__FnCalls!F15</f>
        <v>Sep 2011</v>
      </c>
      <c r="M8" s="13" t="str">
        <f>ZZZ__FnCalls!G13</f>
        <v>Q3 2011</v>
      </c>
      <c r="N8" s="12" t="str">
        <f>ZZZ__FnCalls!F16</f>
        <v>Oct 2011</v>
      </c>
      <c r="O8" s="12" t="str">
        <f>ZZZ__FnCalls!F17</f>
        <v>Nov 2011</v>
      </c>
      <c r="P8" s="12" t="str">
        <f>ZZZ__FnCalls!F18</f>
        <v>Dec 2011</v>
      </c>
      <c r="Q8" s="13" t="str">
        <f>ZZZ__FnCalls!G16</f>
        <v>Q4 2011</v>
      </c>
      <c r="R8" s="13" t="str">
        <f>ZZZ__FnCalls!H19</f>
        <v>2012</v>
      </c>
    </row>
    <row r="9" spans="1:18" ht="12.75" customHeight="1">
      <c r="A9" s="4" t="str">
        <f>Labels!B22</f>
        <v>Process Cost/Unit</v>
      </c>
      <c r="B9" s="37"/>
      <c r="C9" s="37"/>
      <c r="D9" s="37"/>
      <c r="E9" s="38"/>
      <c r="F9" s="37"/>
      <c r="G9" s="37"/>
      <c r="H9" s="37"/>
      <c r="I9" s="38"/>
      <c r="J9" s="37"/>
      <c r="K9" s="37"/>
      <c r="L9" s="37"/>
      <c r="M9" s="38"/>
      <c r="N9" s="37"/>
      <c r="O9" s="37"/>
      <c r="P9" s="37"/>
      <c r="Q9" s="38"/>
      <c r="R9" s="38"/>
    </row>
    <row r="10" spans="1:18" ht="12.75" customHeight="1">
      <c r="A10" s="16" t="str">
        <f>"   "&amp;Labels!B64</f>
        <v xml:space="preserve">   Stage 1</v>
      </c>
      <c r="B10" s="39"/>
      <c r="C10" s="39"/>
      <c r="D10" s="39"/>
      <c r="E10" s="40"/>
      <c r="F10" s="39"/>
      <c r="G10" s="39"/>
      <c r="H10" s="39"/>
      <c r="I10" s="40"/>
      <c r="J10" s="39"/>
      <c r="K10" s="39"/>
      <c r="L10" s="39"/>
      <c r="M10" s="40"/>
      <c r="N10" s="39"/>
      <c r="O10" s="39"/>
      <c r="P10" s="39"/>
      <c r="Q10" s="40"/>
      <c r="R10" s="40"/>
    </row>
    <row r="11" spans="1:18" ht="12.75" customHeight="1">
      <c r="A11" s="41" t="str">
        <f>"      "&amp;Labels!B58</f>
        <v xml:space="preserve">      Material</v>
      </c>
      <c r="B11" s="44">
        <f>IF(Units!B33=0,'(Other Computations)'!B19,'Cost Flow Detail'!B11/Units!B33)</f>
        <v>0</v>
      </c>
      <c r="C11" s="44">
        <f>IF(Units!C33=0,'(Other Computations)'!C19,'Cost Flow Detail'!C11/Units!C33)</f>
        <v>0</v>
      </c>
      <c r="D11" s="44">
        <f>IF(Units!D33=0,'(Other Computations)'!D19,'Cost Flow Detail'!D11/Units!D33)</f>
        <v>0</v>
      </c>
      <c r="E11" s="40">
        <f>AVERAGE(B11:D11)</f>
        <v>0</v>
      </c>
      <c r="F11" s="44">
        <f>IF(Units!F33=0,'(Other Computations)'!F19,'Cost Flow Detail'!F11/Units!F33)</f>
        <v>0</v>
      </c>
      <c r="G11" s="44">
        <f>IF(Units!G33=0,'(Other Computations)'!G19,'Cost Flow Detail'!G11/Units!G33)</f>
        <v>0</v>
      </c>
      <c r="H11" s="44">
        <f>IF(Units!H33=0,'(Other Computations)'!H19,'Cost Flow Detail'!H11/Units!H33)</f>
        <v>0</v>
      </c>
      <c r="I11" s="40">
        <f>AVERAGE(F11:H11)</f>
        <v>0</v>
      </c>
      <c r="J11" s="44">
        <f>IF(Units!J33=0,'(Other Computations)'!J19,'Cost Flow Detail'!J11/Units!J33)</f>
        <v>0</v>
      </c>
      <c r="K11" s="44">
        <f>IF(Units!K33=0,'(Other Computations)'!K19,'Cost Flow Detail'!K11/Units!K33)</f>
        <v>0</v>
      </c>
      <c r="L11" s="44">
        <f>IF(Units!L33=0,'(Other Computations)'!L19,'Cost Flow Detail'!L11/Units!L33)</f>
        <v>0</v>
      </c>
      <c r="M11" s="40">
        <f>AVERAGE(J11:L11)</f>
        <v>0</v>
      </c>
      <c r="N11" s="44">
        <f>IF(Units!N33=0,'(Other Computations)'!N19,'Cost Flow Detail'!N11/Units!N33)</f>
        <v>0</v>
      </c>
      <c r="O11" s="44">
        <f>IF(Units!O33=0,'(Other Computations)'!O19,'Cost Flow Detail'!O11/Units!O33)</f>
        <v>0</v>
      </c>
      <c r="P11" s="44">
        <f>IF(Units!P33=0,'(Other Computations)'!P19,'Cost Flow Detail'!P11/Units!P33)</f>
        <v>0</v>
      </c>
      <c r="Q11" s="40">
        <f>AVERAGE(N11:P11)</f>
        <v>0</v>
      </c>
      <c r="R11" s="40"/>
    </row>
    <row r="12" spans="1:18" ht="12.75" customHeight="1">
      <c r="A12" s="41" t="str">
        <f>"      "&amp;Labels!B59</f>
        <v xml:space="preserve">      Labor</v>
      </c>
      <c r="B12" s="44">
        <f>IF(Units!B33=0,'(Other Computations)'!B20,'Cost Flow Detail'!B12/Units!B33)</f>
        <v>0</v>
      </c>
      <c r="C12" s="44">
        <f>IF(Units!C33=0,'(Other Computations)'!C20,'Cost Flow Detail'!C12/Units!C33)</f>
        <v>0</v>
      </c>
      <c r="D12" s="44">
        <f>IF(Units!D33=0,'(Other Computations)'!D20,'Cost Flow Detail'!D12/Units!D33)</f>
        <v>0</v>
      </c>
      <c r="E12" s="40">
        <f>AVERAGE(B12:D12)</f>
        <v>0</v>
      </c>
      <c r="F12" s="44">
        <f>IF(Units!F33=0,'(Other Computations)'!F20,'Cost Flow Detail'!F12/Units!F33)</f>
        <v>0</v>
      </c>
      <c r="G12" s="44">
        <f>IF(Units!G33=0,'(Other Computations)'!G20,'Cost Flow Detail'!G12/Units!G33)</f>
        <v>0</v>
      </c>
      <c r="H12" s="44">
        <f>IF(Units!H33=0,'(Other Computations)'!H20,'Cost Flow Detail'!H12/Units!H33)</f>
        <v>0</v>
      </c>
      <c r="I12" s="40">
        <f>AVERAGE(F12:H12)</f>
        <v>0</v>
      </c>
      <c r="J12" s="44">
        <f>IF(Units!J33=0,'(Other Computations)'!J20,'Cost Flow Detail'!J12/Units!J33)</f>
        <v>0</v>
      </c>
      <c r="K12" s="44">
        <f>IF(Units!K33=0,'(Other Computations)'!K20,'Cost Flow Detail'!K12/Units!K33)</f>
        <v>0</v>
      </c>
      <c r="L12" s="44">
        <f>IF(Units!L33=0,'(Other Computations)'!L20,'Cost Flow Detail'!L12/Units!L33)</f>
        <v>0</v>
      </c>
      <c r="M12" s="40">
        <f>AVERAGE(J12:L12)</f>
        <v>0</v>
      </c>
      <c r="N12" s="44">
        <f>IF(Units!N33=0,'(Other Computations)'!N20,'Cost Flow Detail'!N12/Units!N33)</f>
        <v>0</v>
      </c>
      <c r="O12" s="44">
        <f>IF(Units!O33=0,'(Other Computations)'!O20,'Cost Flow Detail'!O12/Units!O33)</f>
        <v>0</v>
      </c>
      <c r="P12" s="44">
        <f>IF(Units!P33=0,'(Other Computations)'!P20,'Cost Flow Detail'!P12/Units!P33)</f>
        <v>0</v>
      </c>
      <c r="Q12" s="40">
        <f>AVERAGE(N12:P12)</f>
        <v>0</v>
      </c>
      <c r="R12" s="40"/>
    </row>
    <row r="13" spans="1:18" ht="12.75" customHeight="1">
      <c r="A13" s="41" t="str">
        <f>"      "&amp;Labels!B60</f>
        <v xml:space="preserve">      Fixed Exp</v>
      </c>
      <c r="B13" s="44">
        <f>IF(Units!B33=0,'(Other Computations)'!B21,'Cost Flow Detail'!B13/Units!B33)</f>
        <v>0</v>
      </c>
      <c r="C13" s="44">
        <f>IF(Units!C33=0,'(Other Computations)'!C21,'Cost Flow Detail'!C13/Units!C33)</f>
        <v>0</v>
      </c>
      <c r="D13" s="44">
        <f>IF(Units!D33=0,'(Other Computations)'!D21,'Cost Flow Detail'!D13/Units!D33)</f>
        <v>0</v>
      </c>
      <c r="E13" s="40">
        <f>AVERAGE(B13:D13)</f>
        <v>0</v>
      </c>
      <c r="F13" s="44">
        <f>IF(Units!F33=0,'(Other Computations)'!F21,'Cost Flow Detail'!F13/Units!F33)</f>
        <v>0</v>
      </c>
      <c r="G13" s="44">
        <f>IF(Units!G33=0,'(Other Computations)'!G21,'Cost Flow Detail'!G13/Units!G33)</f>
        <v>0</v>
      </c>
      <c r="H13" s="44">
        <f>IF(Units!H33=0,'(Other Computations)'!H21,'Cost Flow Detail'!H13/Units!H33)</f>
        <v>0</v>
      </c>
      <c r="I13" s="40">
        <f>AVERAGE(F13:H13)</f>
        <v>0</v>
      </c>
      <c r="J13" s="44">
        <f>IF(Units!J33=0,'(Other Computations)'!J21,'Cost Flow Detail'!J13/Units!J33)</f>
        <v>0</v>
      </c>
      <c r="K13" s="44">
        <f>IF(Units!K33=0,'(Other Computations)'!K21,'Cost Flow Detail'!K13/Units!K33)</f>
        <v>0</v>
      </c>
      <c r="L13" s="44">
        <f>IF(Units!L33=0,'(Other Computations)'!L21,'Cost Flow Detail'!L13/Units!L33)</f>
        <v>0</v>
      </c>
      <c r="M13" s="40">
        <f>AVERAGE(J13:L13)</f>
        <v>0</v>
      </c>
      <c r="N13" s="44">
        <f>IF(Units!N33=0,'(Other Computations)'!N21,'Cost Flow Detail'!N13/Units!N33)</f>
        <v>0</v>
      </c>
      <c r="O13" s="44">
        <f>IF(Units!O33=0,'(Other Computations)'!O21,'Cost Flow Detail'!O13/Units!O33)</f>
        <v>0</v>
      </c>
      <c r="P13" s="44">
        <f>IF(Units!P33=0,'(Other Computations)'!P21,'Cost Flow Detail'!P13/Units!P33)</f>
        <v>0</v>
      </c>
      <c r="Q13" s="40">
        <f>AVERAGE(N13:P13)</f>
        <v>0</v>
      </c>
      <c r="R13" s="40"/>
    </row>
    <row r="14" spans="1:18" ht="12.75" customHeight="1">
      <c r="A14" s="41" t="str">
        <f>"      "&amp;Labels!B61</f>
        <v xml:space="preserve">      OH</v>
      </c>
      <c r="B14" s="44">
        <f>IF(Units!B33=0,'(Other Computations)'!B22,'Cost Flow Detail'!B14/Units!B33)</f>
        <v>0</v>
      </c>
      <c r="C14" s="44">
        <f>IF(Units!C33=0,'(Other Computations)'!C22,'Cost Flow Detail'!C14/Units!C33)</f>
        <v>0</v>
      </c>
      <c r="D14" s="44">
        <f>IF(Units!D33=0,'(Other Computations)'!D22,'Cost Flow Detail'!D14/Units!D33)</f>
        <v>0</v>
      </c>
      <c r="E14" s="40">
        <f>AVERAGE(B14:D14)</f>
        <v>0</v>
      </c>
      <c r="F14" s="44">
        <f>IF(Units!F33=0,'(Other Computations)'!F22,'Cost Flow Detail'!F14/Units!F33)</f>
        <v>0</v>
      </c>
      <c r="G14" s="44">
        <f>IF(Units!G33=0,'(Other Computations)'!G22,'Cost Flow Detail'!G14/Units!G33)</f>
        <v>0</v>
      </c>
      <c r="H14" s="44">
        <f>IF(Units!H33=0,'(Other Computations)'!H22,'Cost Flow Detail'!H14/Units!H33)</f>
        <v>0</v>
      </c>
      <c r="I14" s="40">
        <f>AVERAGE(F14:H14)</f>
        <v>0</v>
      </c>
      <c r="J14" s="44">
        <f>IF(Units!J33=0,'(Other Computations)'!J22,'Cost Flow Detail'!J14/Units!J33)</f>
        <v>0</v>
      </c>
      <c r="K14" s="44">
        <f>IF(Units!K33=0,'(Other Computations)'!K22,'Cost Flow Detail'!K14/Units!K33)</f>
        <v>0</v>
      </c>
      <c r="L14" s="44">
        <f>IF(Units!L33=0,'(Other Computations)'!L22,'Cost Flow Detail'!L14/Units!L33)</f>
        <v>0</v>
      </c>
      <c r="M14" s="40">
        <f>AVERAGE(J14:L14)</f>
        <v>0</v>
      </c>
      <c r="N14" s="44">
        <f>IF(Units!N33=0,'(Other Computations)'!N22,'Cost Flow Detail'!N14/Units!N33)</f>
        <v>0</v>
      </c>
      <c r="O14" s="44">
        <f>IF(Units!O33=0,'(Other Computations)'!O22,'Cost Flow Detail'!O14/Units!O33)</f>
        <v>0</v>
      </c>
      <c r="P14" s="44">
        <f>IF(Units!P33=0,'(Other Computations)'!P22,'Cost Flow Detail'!P14/Units!P33)</f>
        <v>0</v>
      </c>
      <c r="Q14" s="40">
        <f>AVERAGE(N14:P14)</f>
        <v>0</v>
      </c>
      <c r="R14" s="40"/>
    </row>
    <row r="15" spans="1:18" ht="12.75" customHeight="1">
      <c r="A15" s="16" t="str">
        <f>"      "&amp;Labels!C57</f>
        <v xml:space="preserve">      Total</v>
      </c>
      <c r="B15" s="39">
        <f>'Unit Cost'!B10</f>
        <v>0</v>
      </c>
      <c r="C15" s="39">
        <f>'Unit Cost'!C10</f>
        <v>0</v>
      </c>
      <c r="D15" s="39">
        <f>'Unit Cost'!D10</f>
        <v>0</v>
      </c>
      <c r="E15" s="40">
        <f>AVERAGE('Unit Cost'!B10:D10)</f>
        <v>0</v>
      </c>
      <c r="F15" s="39">
        <f>'Unit Cost'!F10</f>
        <v>0</v>
      </c>
      <c r="G15" s="39">
        <f>'Unit Cost'!G10</f>
        <v>0</v>
      </c>
      <c r="H15" s="39">
        <f>'Unit Cost'!H10</f>
        <v>0</v>
      </c>
      <c r="I15" s="40">
        <f>AVERAGE('Unit Cost'!F10:H10)</f>
        <v>0</v>
      </c>
      <c r="J15" s="39">
        <f>'Unit Cost'!J10</f>
        <v>0</v>
      </c>
      <c r="K15" s="39">
        <f>'Unit Cost'!K10</f>
        <v>0</v>
      </c>
      <c r="L15" s="39">
        <f>'Unit Cost'!L10</f>
        <v>0</v>
      </c>
      <c r="M15" s="40">
        <f>AVERAGE('Unit Cost'!J10:L10)</f>
        <v>0</v>
      </c>
      <c r="N15" s="39">
        <f>'Unit Cost'!N10</f>
        <v>0</v>
      </c>
      <c r="O15" s="39">
        <f>'Unit Cost'!O10</f>
        <v>0</v>
      </c>
      <c r="P15" s="39">
        <f>'Unit Cost'!P10</f>
        <v>0</v>
      </c>
      <c r="Q15" s="40">
        <f>AVERAGE('Unit Cost'!N10:P10)</f>
        <v>0</v>
      </c>
      <c r="R15" s="40"/>
    </row>
    <row r="16" spans="1:18" ht="12.75" customHeight="1">
      <c r="A16" s="16" t="str">
        <f>"   "&amp;Labels!B65</f>
        <v xml:space="preserve">   Stage 2</v>
      </c>
      <c r="B16" s="39"/>
      <c r="C16" s="39"/>
      <c r="D16" s="39"/>
      <c r="E16" s="40"/>
      <c r="F16" s="39"/>
      <c r="G16" s="39"/>
      <c r="H16" s="39"/>
      <c r="I16" s="40"/>
      <c r="J16" s="39"/>
      <c r="K16" s="39"/>
      <c r="L16" s="39"/>
      <c r="M16" s="40"/>
      <c r="N16" s="39"/>
      <c r="O16" s="39"/>
      <c r="P16" s="39"/>
      <c r="Q16" s="40"/>
      <c r="R16" s="40"/>
    </row>
    <row r="17" spans="1:18" ht="12.75" customHeight="1">
      <c r="A17" s="41" t="str">
        <f>"      "&amp;Labels!B58</f>
        <v xml:space="preserve">      Material</v>
      </c>
      <c r="B17" s="44">
        <f>IF(Units!B34=0,'(Other Computations)'!B25,'Cost Flow Detail'!B17/Units!B34)</f>
        <v>0</v>
      </c>
      <c r="C17" s="44">
        <f>IF(Units!C34=0,'(Other Computations)'!C25,'Cost Flow Detail'!C17/Units!C34)</f>
        <v>0</v>
      </c>
      <c r="D17" s="44">
        <f>IF(Units!D34=0,'(Other Computations)'!D25,'Cost Flow Detail'!D17/Units!D34)</f>
        <v>0</v>
      </c>
      <c r="E17" s="40">
        <f>AVERAGE(B17:D17)</f>
        <v>0</v>
      </c>
      <c r="F17" s="44">
        <f>IF(Units!F34=0,'(Other Computations)'!F25,'Cost Flow Detail'!F17/Units!F34)</f>
        <v>0</v>
      </c>
      <c r="G17" s="44">
        <f>IF(Units!G34=0,'(Other Computations)'!G25,'Cost Flow Detail'!G17/Units!G34)</f>
        <v>0</v>
      </c>
      <c r="H17" s="44">
        <f>IF(Units!H34=0,'(Other Computations)'!H25,'Cost Flow Detail'!H17/Units!H34)</f>
        <v>0</v>
      </c>
      <c r="I17" s="40">
        <f>AVERAGE(F17:H17)</f>
        <v>0</v>
      </c>
      <c r="J17" s="44">
        <f>IF(Units!J34=0,'(Other Computations)'!J25,'Cost Flow Detail'!J17/Units!J34)</f>
        <v>0</v>
      </c>
      <c r="K17" s="44">
        <f>IF(Units!K34=0,'(Other Computations)'!K25,'Cost Flow Detail'!K17/Units!K34)</f>
        <v>0</v>
      </c>
      <c r="L17" s="44">
        <f>IF(Units!L34=0,'(Other Computations)'!L25,'Cost Flow Detail'!L17/Units!L34)</f>
        <v>0</v>
      </c>
      <c r="M17" s="40">
        <f>AVERAGE(J17:L17)</f>
        <v>0</v>
      </c>
      <c r="N17" s="44">
        <f>IF(Units!N34=0,'(Other Computations)'!N25,'Cost Flow Detail'!N17/Units!N34)</f>
        <v>0</v>
      </c>
      <c r="O17" s="44">
        <f>IF(Units!O34=0,'(Other Computations)'!O25,'Cost Flow Detail'!O17/Units!O34)</f>
        <v>0</v>
      </c>
      <c r="P17" s="44">
        <f>IF(Units!P34=0,'(Other Computations)'!P25,'Cost Flow Detail'!P17/Units!P34)</f>
        <v>0</v>
      </c>
      <c r="Q17" s="40">
        <f>AVERAGE(N17:P17)</f>
        <v>0</v>
      </c>
      <c r="R17" s="40"/>
    </row>
    <row r="18" spans="1:18" ht="12.75" customHeight="1">
      <c r="A18" s="41" t="str">
        <f>"      "&amp;Labels!B59</f>
        <v xml:space="preserve">      Labor</v>
      </c>
      <c r="B18" s="44">
        <f>IF(Units!B34=0,'(Other Computations)'!B26,'Cost Flow Detail'!B18/Units!B34)</f>
        <v>0</v>
      </c>
      <c r="C18" s="44">
        <f>IF(Units!C34=0,'(Other Computations)'!C26,'Cost Flow Detail'!C18/Units!C34)</f>
        <v>0</v>
      </c>
      <c r="D18" s="44">
        <f>IF(Units!D34=0,'(Other Computations)'!D26,'Cost Flow Detail'!D18/Units!D34)</f>
        <v>0</v>
      </c>
      <c r="E18" s="40">
        <f>AVERAGE(B18:D18)</f>
        <v>0</v>
      </c>
      <c r="F18" s="44">
        <f>IF(Units!F34=0,'(Other Computations)'!F26,'Cost Flow Detail'!F18/Units!F34)</f>
        <v>0</v>
      </c>
      <c r="G18" s="44">
        <f>IF(Units!G34=0,'(Other Computations)'!G26,'Cost Flow Detail'!G18/Units!G34)</f>
        <v>0</v>
      </c>
      <c r="H18" s="44">
        <f>IF(Units!H34=0,'(Other Computations)'!H26,'Cost Flow Detail'!H18/Units!H34)</f>
        <v>0</v>
      </c>
      <c r="I18" s="40">
        <f>AVERAGE(F18:H18)</f>
        <v>0</v>
      </c>
      <c r="J18" s="44">
        <f>IF(Units!J34=0,'(Other Computations)'!J26,'Cost Flow Detail'!J18/Units!J34)</f>
        <v>0</v>
      </c>
      <c r="K18" s="44">
        <f>IF(Units!K34=0,'(Other Computations)'!K26,'Cost Flow Detail'!K18/Units!K34)</f>
        <v>0</v>
      </c>
      <c r="L18" s="44">
        <f>IF(Units!L34=0,'(Other Computations)'!L26,'Cost Flow Detail'!L18/Units!L34)</f>
        <v>0</v>
      </c>
      <c r="M18" s="40">
        <f>AVERAGE(J18:L18)</f>
        <v>0</v>
      </c>
      <c r="N18" s="44">
        <f>IF(Units!N34=0,'(Other Computations)'!N26,'Cost Flow Detail'!N18/Units!N34)</f>
        <v>0</v>
      </c>
      <c r="O18" s="44">
        <f>IF(Units!O34=0,'(Other Computations)'!O26,'Cost Flow Detail'!O18/Units!O34)</f>
        <v>0</v>
      </c>
      <c r="P18" s="44">
        <f>IF(Units!P34=0,'(Other Computations)'!P26,'Cost Flow Detail'!P18/Units!P34)</f>
        <v>0</v>
      </c>
      <c r="Q18" s="40">
        <f>AVERAGE(N18:P18)</f>
        <v>0</v>
      </c>
      <c r="R18" s="40"/>
    </row>
    <row r="19" spans="1:18" ht="12.75" customHeight="1">
      <c r="A19" s="41" t="str">
        <f>"      "&amp;Labels!B60</f>
        <v xml:space="preserve">      Fixed Exp</v>
      </c>
      <c r="B19" s="44">
        <f>IF(Units!B34=0,'(Other Computations)'!B27,'Cost Flow Detail'!B19/Units!B34)</f>
        <v>0</v>
      </c>
      <c r="C19" s="44">
        <f>IF(Units!C34=0,'(Other Computations)'!C27,'Cost Flow Detail'!C19/Units!C34)</f>
        <v>0</v>
      </c>
      <c r="D19" s="44">
        <f>IF(Units!D34=0,'(Other Computations)'!D27,'Cost Flow Detail'!D19/Units!D34)</f>
        <v>0</v>
      </c>
      <c r="E19" s="40">
        <f>AVERAGE(B19:D19)</f>
        <v>0</v>
      </c>
      <c r="F19" s="44">
        <f>IF(Units!F34=0,'(Other Computations)'!F27,'Cost Flow Detail'!F19/Units!F34)</f>
        <v>0</v>
      </c>
      <c r="G19" s="44">
        <f>IF(Units!G34=0,'(Other Computations)'!G27,'Cost Flow Detail'!G19/Units!G34)</f>
        <v>0</v>
      </c>
      <c r="H19" s="44">
        <f>IF(Units!H34=0,'(Other Computations)'!H27,'Cost Flow Detail'!H19/Units!H34)</f>
        <v>0</v>
      </c>
      <c r="I19" s="40">
        <f>AVERAGE(F19:H19)</f>
        <v>0</v>
      </c>
      <c r="J19" s="44">
        <f>IF(Units!J34=0,'(Other Computations)'!J27,'Cost Flow Detail'!J19/Units!J34)</f>
        <v>0</v>
      </c>
      <c r="K19" s="44">
        <f>IF(Units!K34=0,'(Other Computations)'!K27,'Cost Flow Detail'!K19/Units!K34)</f>
        <v>0</v>
      </c>
      <c r="L19" s="44">
        <f>IF(Units!L34=0,'(Other Computations)'!L27,'Cost Flow Detail'!L19/Units!L34)</f>
        <v>0</v>
      </c>
      <c r="M19" s="40">
        <f>AVERAGE(J19:L19)</f>
        <v>0</v>
      </c>
      <c r="N19" s="44">
        <f>IF(Units!N34=0,'(Other Computations)'!N27,'Cost Flow Detail'!N19/Units!N34)</f>
        <v>0</v>
      </c>
      <c r="O19" s="44">
        <f>IF(Units!O34=0,'(Other Computations)'!O27,'Cost Flow Detail'!O19/Units!O34)</f>
        <v>0</v>
      </c>
      <c r="P19" s="44">
        <f>IF(Units!P34=0,'(Other Computations)'!P27,'Cost Flow Detail'!P19/Units!P34)</f>
        <v>0</v>
      </c>
      <c r="Q19" s="40">
        <f>AVERAGE(N19:P19)</f>
        <v>0</v>
      </c>
      <c r="R19" s="40"/>
    </row>
    <row r="20" spans="1:18" ht="12.75" customHeight="1">
      <c r="A20" s="41" t="str">
        <f>"      "&amp;Labels!B61</f>
        <v xml:space="preserve">      OH</v>
      </c>
      <c r="B20" s="44">
        <f>IF(Units!B34=0,'(Other Computations)'!B28,'Cost Flow Detail'!B20/Units!B34)</f>
        <v>0</v>
      </c>
      <c r="C20" s="44">
        <f>IF(Units!C34=0,'(Other Computations)'!C28,'Cost Flow Detail'!C20/Units!C34)</f>
        <v>0</v>
      </c>
      <c r="D20" s="44">
        <f>IF(Units!D34=0,'(Other Computations)'!D28,'Cost Flow Detail'!D20/Units!D34)</f>
        <v>0</v>
      </c>
      <c r="E20" s="40">
        <f>AVERAGE(B20:D20)</f>
        <v>0</v>
      </c>
      <c r="F20" s="44">
        <f>IF(Units!F34=0,'(Other Computations)'!F28,'Cost Flow Detail'!F20/Units!F34)</f>
        <v>0</v>
      </c>
      <c r="G20" s="44">
        <f>IF(Units!G34=0,'(Other Computations)'!G28,'Cost Flow Detail'!G20/Units!G34)</f>
        <v>0</v>
      </c>
      <c r="H20" s="44">
        <f>IF(Units!H34=0,'(Other Computations)'!H28,'Cost Flow Detail'!H20/Units!H34)</f>
        <v>0</v>
      </c>
      <c r="I20" s="40">
        <f>AVERAGE(F20:H20)</f>
        <v>0</v>
      </c>
      <c r="J20" s="44">
        <f>IF(Units!J34=0,'(Other Computations)'!J28,'Cost Flow Detail'!J20/Units!J34)</f>
        <v>0</v>
      </c>
      <c r="K20" s="44">
        <f>IF(Units!K34=0,'(Other Computations)'!K28,'Cost Flow Detail'!K20/Units!K34)</f>
        <v>0</v>
      </c>
      <c r="L20" s="44">
        <f>IF(Units!L34=0,'(Other Computations)'!L28,'Cost Flow Detail'!L20/Units!L34)</f>
        <v>0</v>
      </c>
      <c r="M20" s="40">
        <f>AVERAGE(J20:L20)</f>
        <v>0</v>
      </c>
      <c r="N20" s="44">
        <f>IF(Units!N34=0,'(Other Computations)'!N28,'Cost Flow Detail'!N20/Units!N34)</f>
        <v>0</v>
      </c>
      <c r="O20" s="44">
        <f>IF(Units!O34=0,'(Other Computations)'!O28,'Cost Flow Detail'!O20/Units!O34)</f>
        <v>0</v>
      </c>
      <c r="P20" s="44">
        <f>IF(Units!P34=0,'(Other Computations)'!P28,'Cost Flow Detail'!P20/Units!P34)</f>
        <v>0</v>
      </c>
      <c r="Q20" s="40">
        <f>AVERAGE(N20:P20)</f>
        <v>0</v>
      </c>
      <c r="R20" s="40"/>
    </row>
    <row r="21" spans="1:18" ht="12.75" customHeight="1">
      <c r="A21" s="16" t="str">
        <f>"      "&amp;Labels!C57</f>
        <v xml:space="preserve">      Total</v>
      </c>
      <c r="B21" s="39">
        <f>'Unit Cost'!B11</f>
        <v>0</v>
      </c>
      <c r="C21" s="39">
        <f>'Unit Cost'!C11</f>
        <v>0</v>
      </c>
      <c r="D21" s="39">
        <f>'Unit Cost'!D11</f>
        <v>0</v>
      </c>
      <c r="E21" s="40">
        <f>AVERAGE('Unit Cost'!B11:D11)</f>
        <v>0</v>
      </c>
      <c r="F21" s="39">
        <f>'Unit Cost'!F11</f>
        <v>0</v>
      </c>
      <c r="G21" s="39">
        <f>'Unit Cost'!G11</f>
        <v>0</v>
      </c>
      <c r="H21" s="39">
        <f>'Unit Cost'!H11</f>
        <v>0</v>
      </c>
      <c r="I21" s="40">
        <f>AVERAGE('Unit Cost'!F11:H11)</f>
        <v>0</v>
      </c>
      <c r="J21" s="39">
        <f>'Unit Cost'!J11</f>
        <v>0</v>
      </c>
      <c r="K21" s="39">
        <f>'Unit Cost'!K11</f>
        <v>0</v>
      </c>
      <c r="L21" s="39">
        <f>'Unit Cost'!L11</f>
        <v>0</v>
      </c>
      <c r="M21" s="40">
        <f>AVERAGE('Unit Cost'!J11:L11)</f>
        <v>0</v>
      </c>
      <c r="N21" s="39">
        <f>'Unit Cost'!N11</f>
        <v>0</v>
      </c>
      <c r="O21" s="39">
        <f>'Unit Cost'!O11</f>
        <v>0</v>
      </c>
      <c r="P21" s="39">
        <f>'Unit Cost'!P11</f>
        <v>0</v>
      </c>
      <c r="Q21" s="40">
        <f>AVERAGE('Unit Cost'!N11:P11)</f>
        <v>0</v>
      </c>
      <c r="R21" s="40"/>
    </row>
    <row r="22" spans="1:18" ht="12.75" customHeight="1">
      <c r="A22" s="16" t="str">
        <f>"   "&amp;Labels!B66</f>
        <v xml:space="preserve">   Stage 3</v>
      </c>
      <c r="B22" s="39"/>
      <c r="C22" s="39"/>
      <c r="D22" s="39"/>
      <c r="E22" s="40"/>
      <c r="F22" s="39"/>
      <c r="G22" s="39"/>
      <c r="H22" s="39"/>
      <c r="I22" s="40"/>
      <c r="J22" s="39"/>
      <c r="K22" s="39"/>
      <c r="L22" s="39"/>
      <c r="M22" s="40"/>
      <c r="N22" s="39"/>
      <c r="O22" s="39"/>
      <c r="P22" s="39"/>
      <c r="Q22" s="40"/>
      <c r="R22" s="40"/>
    </row>
    <row r="23" spans="1:18" ht="12.75" customHeight="1">
      <c r="A23" s="41" t="str">
        <f>"      "&amp;Labels!B58</f>
        <v xml:space="preserve">      Material</v>
      </c>
      <c r="B23" s="44">
        <f>IF(Units!B35=0,'(Other Computations)'!B31,'Cost Flow Detail'!B23/Units!B35)</f>
        <v>0</v>
      </c>
      <c r="C23" s="44">
        <f>IF(Units!C35=0,'(Other Computations)'!C31,'Cost Flow Detail'!C23/Units!C35)</f>
        <v>0</v>
      </c>
      <c r="D23" s="44">
        <f>IF(Units!D35=0,'(Other Computations)'!D31,'Cost Flow Detail'!D23/Units!D35)</f>
        <v>0</v>
      </c>
      <c r="E23" s="40">
        <f>AVERAGE(B23:D23)</f>
        <v>0</v>
      </c>
      <c r="F23" s="44">
        <f>IF(Units!F35=0,'(Other Computations)'!F31,'Cost Flow Detail'!F23/Units!F35)</f>
        <v>0</v>
      </c>
      <c r="G23" s="44">
        <f>IF(Units!G35=0,'(Other Computations)'!G31,'Cost Flow Detail'!G23/Units!G35)</f>
        <v>0</v>
      </c>
      <c r="H23" s="44">
        <f>IF(Units!H35=0,'(Other Computations)'!H31,'Cost Flow Detail'!H23/Units!H35)</f>
        <v>0</v>
      </c>
      <c r="I23" s="40">
        <f>AVERAGE(F23:H23)</f>
        <v>0</v>
      </c>
      <c r="J23" s="44">
        <f>IF(Units!J35=0,'(Other Computations)'!J31,'Cost Flow Detail'!J23/Units!J35)</f>
        <v>0</v>
      </c>
      <c r="K23" s="44">
        <f>IF(Units!K35=0,'(Other Computations)'!K31,'Cost Flow Detail'!K23/Units!K35)</f>
        <v>0</v>
      </c>
      <c r="L23" s="44">
        <f>IF(Units!L35=0,'(Other Computations)'!L31,'Cost Flow Detail'!L23/Units!L35)</f>
        <v>0</v>
      </c>
      <c r="M23" s="40">
        <f>AVERAGE(J23:L23)</f>
        <v>0</v>
      </c>
      <c r="N23" s="44">
        <f>IF(Units!N35=0,'(Other Computations)'!N31,'Cost Flow Detail'!N23/Units!N35)</f>
        <v>0</v>
      </c>
      <c r="O23" s="44">
        <f>IF(Units!O35=0,'(Other Computations)'!O31,'Cost Flow Detail'!O23/Units!O35)</f>
        <v>0</v>
      </c>
      <c r="P23" s="44">
        <f>IF(Units!P35=0,'(Other Computations)'!P31,'Cost Flow Detail'!P23/Units!P35)</f>
        <v>0</v>
      </c>
      <c r="Q23" s="40">
        <f>AVERAGE(N23:P23)</f>
        <v>0</v>
      </c>
      <c r="R23" s="40"/>
    </row>
    <row r="24" spans="1:18" ht="12.75" customHeight="1">
      <c r="A24" s="41" t="str">
        <f>"      "&amp;Labels!B59</f>
        <v xml:space="preserve">      Labor</v>
      </c>
      <c r="B24" s="44">
        <f>IF(Units!B35=0,'(Other Computations)'!B32,'Cost Flow Detail'!B24/Units!B35)</f>
        <v>0</v>
      </c>
      <c r="C24" s="44">
        <f>IF(Units!C35=0,'(Other Computations)'!C32,'Cost Flow Detail'!C24/Units!C35)</f>
        <v>0</v>
      </c>
      <c r="D24" s="44">
        <f>IF(Units!D35=0,'(Other Computations)'!D32,'Cost Flow Detail'!D24/Units!D35)</f>
        <v>0</v>
      </c>
      <c r="E24" s="40">
        <f>AVERAGE(B24:D24)</f>
        <v>0</v>
      </c>
      <c r="F24" s="44">
        <f>IF(Units!F35=0,'(Other Computations)'!F32,'Cost Flow Detail'!F24/Units!F35)</f>
        <v>0</v>
      </c>
      <c r="G24" s="44">
        <f>IF(Units!G35=0,'(Other Computations)'!G32,'Cost Flow Detail'!G24/Units!G35)</f>
        <v>0</v>
      </c>
      <c r="H24" s="44">
        <f>IF(Units!H35=0,'(Other Computations)'!H32,'Cost Flow Detail'!H24/Units!H35)</f>
        <v>0</v>
      </c>
      <c r="I24" s="40">
        <f>AVERAGE(F24:H24)</f>
        <v>0</v>
      </c>
      <c r="J24" s="44">
        <f>IF(Units!J35=0,'(Other Computations)'!J32,'Cost Flow Detail'!J24/Units!J35)</f>
        <v>0</v>
      </c>
      <c r="K24" s="44">
        <f>IF(Units!K35=0,'(Other Computations)'!K32,'Cost Flow Detail'!K24/Units!K35)</f>
        <v>0</v>
      </c>
      <c r="L24" s="44">
        <f>IF(Units!L35=0,'(Other Computations)'!L32,'Cost Flow Detail'!L24/Units!L35)</f>
        <v>0</v>
      </c>
      <c r="M24" s="40">
        <f>AVERAGE(J24:L24)</f>
        <v>0</v>
      </c>
      <c r="N24" s="44">
        <f>IF(Units!N35=0,'(Other Computations)'!N32,'Cost Flow Detail'!N24/Units!N35)</f>
        <v>0</v>
      </c>
      <c r="O24" s="44">
        <f>IF(Units!O35=0,'(Other Computations)'!O32,'Cost Flow Detail'!O24/Units!O35)</f>
        <v>0</v>
      </c>
      <c r="P24" s="44">
        <f>IF(Units!P35=0,'(Other Computations)'!P32,'Cost Flow Detail'!P24/Units!P35)</f>
        <v>0</v>
      </c>
      <c r="Q24" s="40">
        <f>AVERAGE(N24:P24)</f>
        <v>0</v>
      </c>
      <c r="R24" s="40"/>
    </row>
    <row r="25" spans="1:18" ht="12.75" customHeight="1">
      <c r="A25" s="41" t="str">
        <f>"      "&amp;Labels!B60</f>
        <v xml:space="preserve">      Fixed Exp</v>
      </c>
      <c r="B25" s="44">
        <f>IF(Units!B35=0,'(Other Computations)'!B33,'Cost Flow Detail'!B25/Units!B35)</f>
        <v>0</v>
      </c>
      <c r="C25" s="44">
        <f>IF(Units!C35=0,'(Other Computations)'!C33,'Cost Flow Detail'!C25/Units!C35)</f>
        <v>0</v>
      </c>
      <c r="D25" s="44">
        <f>IF(Units!D35=0,'(Other Computations)'!D33,'Cost Flow Detail'!D25/Units!D35)</f>
        <v>0</v>
      </c>
      <c r="E25" s="40">
        <f>AVERAGE(B25:D25)</f>
        <v>0</v>
      </c>
      <c r="F25" s="44">
        <f>IF(Units!F35=0,'(Other Computations)'!F33,'Cost Flow Detail'!F25/Units!F35)</f>
        <v>0</v>
      </c>
      <c r="G25" s="44">
        <f>IF(Units!G35=0,'(Other Computations)'!G33,'Cost Flow Detail'!G25/Units!G35)</f>
        <v>0</v>
      </c>
      <c r="H25" s="44">
        <f>IF(Units!H35=0,'(Other Computations)'!H33,'Cost Flow Detail'!H25/Units!H35)</f>
        <v>0</v>
      </c>
      <c r="I25" s="40">
        <f>AVERAGE(F25:H25)</f>
        <v>0</v>
      </c>
      <c r="J25" s="44">
        <f>IF(Units!J35=0,'(Other Computations)'!J33,'Cost Flow Detail'!J25/Units!J35)</f>
        <v>0</v>
      </c>
      <c r="K25" s="44">
        <f>IF(Units!K35=0,'(Other Computations)'!K33,'Cost Flow Detail'!K25/Units!K35)</f>
        <v>0</v>
      </c>
      <c r="L25" s="44">
        <f>IF(Units!L35=0,'(Other Computations)'!L33,'Cost Flow Detail'!L25/Units!L35)</f>
        <v>0</v>
      </c>
      <c r="M25" s="40">
        <f>AVERAGE(J25:L25)</f>
        <v>0</v>
      </c>
      <c r="N25" s="44">
        <f>IF(Units!N35=0,'(Other Computations)'!N33,'Cost Flow Detail'!N25/Units!N35)</f>
        <v>0</v>
      </c>
      <c r="O25" s="44">
        <f>IF(Units!O35=0,'(Other Computations)'!O33,'Cost Flow Detail'!O25/Units!O35)</f>
        <v>0</v>
      </c>
      <c r="P25" s="44">
        <f>IF(Units!P35=0,'(Other Computations)'!P33,'Cost Flow Detail'!P25/Units!P35)</f>
        <v>0</v>
      </c>
      <c r="Q25" s="40">
        <f>AVERAGE(N25:P25)</f>
        <v>0</v>
      </c>
      <c r="R25" s="40"/>
    </row>
    <row r="26" spans="1:18" ht="12.75" customHeight="1">
      <c r="A26" s="41" t="str">
        <f>"      "&amp;Labels!B61</f>
        <v xml:space="preserve">      OH</v>
      </c>
      <c r="B26" s="44">
        <f>IF(Units!B35=0,'(Other Computations)'!B34,'Cost Flow Detail'!B26/Units!B35)</f>
        <v>0</v>
      </c>
      <c r="C26" s="44">
        <f>IF(Units!C35=0,'(Other Computations)'!C34,'Cost Flow Detail'!C26/Units!C35)</f>
        <v>0</v>
      </c>
      <c r="D26" s="44">
        <f>IF(Units!D35=0,'(Other Computations)'!D34,'Cost Flow Detail'!D26/Units!D35)</f>
        <v>0</v>
      </c>
      <c r="E26" s="40">
        <f>AVERAGE(B26:D26)</f>
        <v>0</v>
      </c>
      <c r="F26" s="44">
        <f>IF(Units!F35=0,'(Other Computations)'!F34,'Cost Flow Detail'!F26/Units!F35)</f>
        <v>0</v>
      </c>
      <c r="G26" s="44">
        <f>IF(Units!G35=0,'(Other Computations)'!G34,'Cost Flow Detail'!G26/Units!G35)</f>
        <v>0</v>
      </c>
      <c r="H26" s="44">
        <f>IF(Units!H35=0,'(Other Computations)'!H34,'Cost Flow Detail'!H26/Units!H35)</f>
        <v>0</v>
      </c>
      <c r="I26" s="40">
        <f>AVERAGE(F26:H26)</f>
        <v>0</v>
      </c>
      <c r="J26" s="44">
        <f>IF(Units!J35=0,'(Other Computations)'!J34,'Cost Flow Detail'!J26/Units!J35)</f>
        <v>0</v>
      </c>
      <c r="K26" s="44">
        <f>IF(Units!K35=0,'(Other Computations)'!K34,'Cost Flow Detail'!K26/Units!K35)</f>
        <v>0</v>
      </c>
      <c r="L26" s="44">
        <f>IF(Units!L35=0,'(Other Computations)'!L34,'Cost Flow Detail'!L26/Units!L35)</f>
        <v>0</v>
      </c>
      <c r="M26" s="40">
        <f>AVERAGE(J26:L26)</f>
        <v>0</v>
      </c>
      <c r="N26" s="44">
        <f>IF(Units!N35=0,'(Other Computations)'!N34,'Cost Flow Detail'!N26/Units!N35)</f>
        <v>0</v>
      </c>
      <c r="O26" s="44">
        <f>IF(Units!O35=0,'(Other Computations)'!O34,'Cost Flow Detail'!O26/Units!O35)</f>
        <v>0</v>
      </c>
      <c r="P26" s="44">
        <f>IF(Units!P35=0,'(Other Computations)'!P34,'Cost Flow Detail'!P26/Units!P35)</f>
        <v>0</v>
      </c>
      <c r="Q26" s="40">
        <f>AVERAGE(N26:P26)</f>
        <v>0</v>
      </c>
      <c r="R26" s="40"/>
    </row>
    <row r="27" spans="1:18" ht="12.75" customHeight="1">
      <c r="A27" s="16" t="str">
        <f>"      "&amp;Labels!C57</f>
        <v xml:space="preserve">      Total</v>
      </c>
      <c r="B27" s="39">
        <f>'Unit Cost'!B12</f>
        <v>0</v>
      </c>
      <c r="C27" s="39">
        <f>'Unit Cost'!C12</f>
        <v>0</v>
      </c>
      <c r="D27" s="39">
        <f>'Unit Cost'!D12</f>
        <v>0</v>
      </c>
      <c r="E27" s="40">
        <f>AVERAGE('Unit Cost'!B12:D12)</f>
        <v>0</v>
      </c>
      <c r="F27" s="39">
        <f>'Unit Cost'!F12</f>
        <v>0</v>
      </c>
      <c r="G27" s="39">
        <f>'Unit Cost'!G12</f>
        <v>0</v>
      </c>
      <c r="H27" s="39">
        <f>'Unit Cost'!H12</f>
        <v>0</v>
      </c>
      <c r="I27" s="40">
        <f>AVERAGE('Unit Cost'!F12:H12)</f>
        <v>0</v>
      </c>
      <c r="J27" s="39">
        <f>'Unit Cost'!J12</f>
        <v>0</v>
      </c>
      <c r="K27" s="39">
        <f>'Unit Cost'!K12</f>
        <v>0</v>
      </c>
      <c r="L27" s="39">
        <f>'Unit Cost'!L12</f>
        <v>0</v>
      </c>
      <c r="M27" s="40">
        <f>AVERAGE('Unit Cost'!J12:L12)</f>
        <v>0</v>
      </c>
      <c r="N27" s="39">
        <f>'Unit Cost'!N12</f>
        <v>0</v>
      </c>
      <c r="O27" s="39">
        <f>'Unit Cost'!O12</f>
        <v>0</v>
      </c>
      <c r="P27" s="39">
        <f>'Unit Cost'!P12</f>
        <v>0</v>
      </c>
      <c r="Q27" s="40">
        <f>AVERAGE('Unit Cost'!N12:P12)</f>
        <v>0</v>
      </c>
      <c r="R27" s="40"/>
    </row>
    <row r="28" spans="1:18" ht="12.75" customHeight="1">
      <c r="A28" s="7" t="str">
        <f>"   "&amp;Labels!C63</f>
        <v xml:space="preserve">   Total</v>
      </c>
      <c r="B28" s="43">
        <f>'Unit Cost'!B13</f>
        <v>0</v>
      </c>
      <c r="C28" s="43">
        <f>'Unit Cost'!C13</f>
        <v>0</v>
      </c>
      <c r="D28" s="43">
        <f>'Unit Cost'!D13</f>
        <v>0</v>
      </c>
      <c r="E28" s="40">
        <f>AVERAGE('Unit Cost'!B13:D13)</f>
        <v>0</v>
      </c>
      <c r="F28" s="43">
        <f>'Unit Cost'!F13</f>
        <v>0</v>
      </c>
      <c r="G28" s="43">
        <f>'Unit Cost'!G13</f>
        <v>0</v>
      </c>
      <c r="H28" s="43">
        <f>'Unit Cost'!H13</f>
        <v>0</v>
      </c>
      <c r="I28" s="40">
        <f>AVERAGE('Unit Cost'!F13:H13)</f>
        <v>0</v>
      </c>
      <c r="J28" s="43">
        <f>'Unit Cost'!J13</f>
        <v>0</v>
      </c>
      <c r="K28" s="43">
        <f>'Unit Cost'!K13</f>
        <v>0</v>
      </c>
      <c r="L28" s="43">
        <f>'Unit Cost'!L13</f>
        <v>0</v>
      </c>
      <c r="M28" s="40">
        <f>AVERAGE('Unit Cost'!J13:L13)</f>
        <v>0</v>
      </c>
      <c r="N28" s="43">
        <f>'Unit Cost'!N13</f>
        <v>0</v>
      </c>
      <c r="O28" s="43">
        <f>'Unit Cost'!O13</f>
        <v>0</v>
      </c>
      <c r="P28" s="43">
        <f>'Unit Cost'!P13</f>
        <v>0</v>
      </c>
      <c r="Q28" s="40">
        <f>AVERAGE('Unit Cost'!N13:P13)</f>
        <v>0</v>
      </c>
      <c r="R28" s="40"/>
    </row>
    <row r="29" spans="1:18" ht="12.75" customHeight="1">
      <c r="A29" s="41" t="str">
        <f>"      "&amp;Labels!B58</f>
        <v xml:space="preserve">      Material</v>
      </c>
      <c r="B29" s="44">
        <f>IF(Units!B36=0,'(Other Computations)'!B37,'Cost Flow Detail'!B29/Units!B36)</f>
        <v>0</v>
      </c>
      <c r="C29" s="44">
        <f>IF(Units!C36=0,'(Other Computations)'!C37,'Cost Flow Detail'!C29/Units!C36)</f>
        <v>0</v>
      </c>
      <c r="D29" s="44">
        <f>IF(Units!D36=0,'(Other Computations)'!D37,'Cost Flow Detail'!D29/Units!D36)</f>
        <v>0</v>
      </c>
      <c r="E29" s="40">
        <f>AVERAGE(B29:D29)</f>
        <v>0</v>
      </c>
      <c r="F29" s="44">
        <f>IF(Units!F36=0,'(Other Computations)'!F37,'Cost Flow Detail'!F29/Units!F36)</f>
        <v>0</v>
      </c>
      <c r="G29" s="44">
        <f>IF(Units!G36=0,'(Other Computations)'!G37,'Cost Flow Detail'!G29/Units!G36)</f>
        <v>0</v>
      </c>
      <c r="H29" s="44">
        <f>IF(Units!H36=0,'(Other Computations)'!H37,'Cost Flow Detail'!H29/Units!H36)</f>
        <v>0</v>
      </c>
      <c r="I29" s="40">
        <f>AVERAGE(F29:H29)</f>
        <v>0</v>
      </c>
      <c r="J29" s="44">
        <f>IF(Units!J36=0,'(Other Computations)'!J37,'Cost Flow Detail'!J29/Units!J36)</f>
        <v>0</v>
      </c>
      <c r="K29" s="44">
        <f>IF(Units!K36=0,'(Other Computations)'!K37,'Cost Flow Detail'!K29/Units!K36)</f>
        <v>0</v>
      </c>
      <c r="L29" s="44">
        <f>IF(Units!L36=0,'(Other Computations)'!L37,'Cost Flow Detail'!L29/Units!L36)</f>
        <v>0</v>
      </c>
      <c r="M29" s="40">
        <f>AVERAGE(J29:L29)</f>
        <v>0</v>
      </c>
      <c r="N29" s="44">
        <f>IF(Units!N36=0,'(Other Computations)'!N37,'Cost Flow Detail'!N29/Units!N36)</f>
        <v>0</v>
      </c>
      <c r="O29" s="44">
        <f>IF(Units!O36=0,'(Other Computations)'!O37,'Cost Flow Detail'!O29/Units!O36)</f>
        <v>0</v>
      </c>
      <c r="P29" s="44">
        <f>IF(Units!P36=0,'(Other Computations)'!P37,'Cost Flow Detail'!P29/Units!P36)</f>
        <v>0</v>
      </c>
      <c r="Q29" s="40">
        <f>AVERAGE(N29:P29)</f>
        <v>0</v>
      </c>
      <c r="R29" s="40"/>
    </row>
    <row r="30" spans="1:18" ht="12.75" customHeight="1">
      <c r="A30" s="41" t="str">
        <f>"      "&amp;Labels!B59</f>
        <v xml:space="preserve">      Labor</v>
      </c>
      <c r="B30" s="44">
        <f>IF(Units!B36=0,'(Other Computations)'!B38,'Cost Flow Detail'!B30/Units!B36)</f>
        <v>0</v>
      </c>
      <c r="C30" s="44">
        <f>IF(Units!C36=0,'(Other Computations)'!C38,'Cost Flow Detail'!C30/Units!C36)</f>
        <v>0</v>
      </c>
      <c r="D30" s="44">
        <f>IF(Units!D36=0,'(Other Computations)'!D38,'Cost Flow Detail'!D30/Units!D36)</f>
        <v>0</v>
      </c>
      <c r="E30" s="40">
        <f>AVERAGE(B30:D30)</f>
        <v>0</v>
      </c>
      <c r="F30" s="44">
        <f>IF(Units!F36=0,'(Other Computations)'!F38,'Cost Flow Detail'!F30/Units!F36)</f>
        <v>0</v>
      </c>
      <c r="G30" s="44">
        <f>IF(Units!G36=0,'(Other Computations)'!G38,'Cost Flow Detail'!G30/Units!G36)</f>
        <v>0</v>
      </c>
      <c r="H30" s="44">
        <f>IF(Units!H36=0,'(Other Computations)'!H38,'Cost Flow Detail'!H30/Units!H36)</f>
        <v>0</v>
      </c>
      <c r="I30" s="40">
        <f>AVERAGE(F30:H30)</f>
        <v>0</v>
      </c>
      <c r="J30" s="44">
        <f>IF(Units!J36=0,'(Other Computations)'!J38,'Cost Flow Detail'!J30/Units!J36)</f>
        <v>0</v>
      </c>
      <c r="K30" s="44">
        <f>IF(Units!K36=0,'(Other Computations)'!K38,'Cost Flow Detail'!K30/Units!K36)</f>
        <v>0</v>
      </c>
      <c r="L30" s="44">
        <f>IF(Units!L36=0,'(Other Computations)'!L38,'Cost Flow Detail'!L30/Units!L36)</f>
        <v>0</v>
      </c>
      <c r="M30" s="40">
        <f>AVERAGE(J30:L30)</f>
        <v>0</v>
      </c>
      <c r="N30" s="44">
        <f>IF(Units!N36=0,'(Other Computations)'!N38,'Cost Flow Detail'!N30/Units!N36)</f>
        <v>0</v>
      </c>
      <c r="O30" s="44">
        <f>IF(Units!O36=0,'(Other Computations)'!O38,'Cost Flow Detail'!O30/Units!O36)</f>
        <v>0</v>
      </c>
      <c r="P30" s="44">
        <f>IF(Units!P36=0,'(Other Computations)'!P38,'Cost Flow Detail'!P30/Units!P36)</f>
        <v>0</v>
      </c>
      <c r="Q30" s="40">
        <f>AVERAGE(N30:P30)</f>
        <v>0</v>
      </c>
      <c r="R30" s="40"/>
    </row>
    <row r="31" spans="1:18" ht="12.75" customHeight="1">
      <c r="A31" s="41" t="str">
        <f>"      "&amp;Labels!B60</f>
        <v xml:space="preserve">      Fixed Exp</v>
      </c>
      <c r="B31" s="44">
        <f>IF(Units!B36=0,'(Other Computations)'!B39,'Cost Flow Detail'!B31/Units!B36)</f>
        <v>0</v>
      </c>
      <c r="C31" s="44">
        <f>IF(Units!C36=0,'(Other Computations)'!C39,'Cost Flow Detail'!C31/Units!C36)</f>
        <v>0</v>
      </c>
      <c r="D31" s="44">
        <f>IF(Units!D36=0,'(Other Computations)'!D39,'Cost Flow Detail'!D31/Units!D36)</f>
        <v>0</v>
      </c>
      <c r="E31" s="40">
        <f>AVERAGE(B31:D31)</f>
        <v>0</v>
      </c>
      <c r="F31" s="44">
        <f>IF(Units!F36=0,'(Other Computations)'!F39,'Cost Flow Detail'!F31/Units!F36)</f>
        <v>0</v>
      </c>
      <c r="G31" s="44">
        <f>IF(Units!G36=0,'(Other Computations)'!G39,'Cost Flow Detail'!G31/Units!G36)</f>
        <v>0</v>
      </c>
      <c r="H31" s="44">
        <f>IF(Units!H36=0,'(Other Computations)'!H39,'Cost Flow Detail'!H31/Units!H36)</f>
        <v>0</v>
      </c>
      <c r="I31" s="40">
        <f>AVERAGE(F31:H31)</f>
        <v>0</v>
      </c>
      <c r="J31" s="44">
        <f>IF(Units!J36=0,'(Other Computations)'!J39,'Cost Flow Detail'!J31/Units!J36)</f>
        <v>0</v>
      </c>
      <c r="K31" s="44">
        <f>IF(Units!K36=0,'(Other Computations)'!K39,'Cost Flow Detail'!K31/Units!K36)</f>
        <v>0</v>
      </c>
      <c r="L31" s="44">
        <f>IF(Units!L36=0,'(Other Computations)'!L39,'Cost Flow Detail'!L31/Units!L36)</f>
        <v>0</v>
      </c>
      <c r="M31" s="40">
        <f>AVERAGE(J31:L31)</f>
        <v>0</v>
      </c>
      <c r="N31" s="44">
        <f>IF(Units!N36=0,'(Other Computations)'!N39,'Cost Flow Detail'!N31/Units!N36)</f>
        <v>0</v>
      </c>
      <c r="O31" s="44">
        <f>IF(Units!O36=0,'(Other Computations)'!O39,'Cost Flow Detail'!O31/Units!O36)</f>
        <v>0</v>
      </c>
      <c r="P31" s="44">
        <f>IF(Units!P36=0,'(Other Computations)'!P39,'Cost Flow Detail'!P31/Units!P36)</f>
        <v>0</v>
      </c>
      <c r="Q31" s="40">
        <f>AVERAGE(N31:P31)</f>
        <v>0</v>
      </c>
      <c r="R31" s="40"/>
    </row>
    <row r="32" spans="1:18" ht="12.75" customHeight="1">
      <c r="A32" s="41" t="str">
        <f>"      "&amp;Labels!B61</f>
        <v xml:space="preserve">      OH</v>
      </c>
      <c r="B32" s="44">
        <f>IF(Units!B36=0,'(Other Computations)'!B40,'Cost Flow Detail'!B32/Units!B36)</f>
        <v>0</v>
      </c>
      <c r="C32" s="44">
        <f>IF(Units!C36=0,'(Other Computations)'!C40,'Cost Flow Detail'!C32/Units!C36)</f>
        <v>0</v>
      </c>
      <c r="D32" s="44">
        <f>IF(Units!D36=0,'(Other Computations)'!D40,'Cost Flow Detail'!D32/Units!D36)</f>
        <v>0</v>
      </c>
      <c r="E32" s="40">
        <f>AVERAGE(B32:D32)</f>
        <v>0</v>
      </c>
      <c r="F32" s="44">
        <f>IF(Units!F36=0,'(Other Computations)'!F40,'Cost Flow Detail'!F32/Units!F36)</f>
        <v>0</v>
      </c>
      <c r="G32" s="44">
        <f>IF(Units!G36=0,'(Other Computations)'!G40,'Cost Flow Detail'!G32/Units!G36)</f>
        <v>0</v>
      </c>
      <c r="H32" s="44">
        <f>IF(Units!H36=0,'(Other Computations)'!H40,'Cost Flow Detail'!H32/Units!H36)</f>
        <v>0</v>
      </c>
      <c r="I32" s="40">
        <f>AVERAGE(F32:H32)</f>
        <v>0</v>
      </c>
      <c r="J32" s="44">
        <f>IF(Units!J36=0,'(Other Computations)'!J40,'Cost Flow Detail'!J32/Units!J36)</f>
        <v>0</v>
      </c>
      <c r="K32" s="44">
        <f>IF(Units!K36=0,'(Other Computations)'!K40,'Cost Flow Detail'!K32/Units!K36)</f>
        <v>0</v>
      </c>
      <c r="L32" s="44">
        <f>IF(Units!L36=0,'(Other Computations)'!L40,'Cost Flow Detail'!L32/Units!L36)</f>
        <v>0</v>
      </c>
      <c r="M32" s="40">
        <f>AVERAGE(J32:L32)</f>
        <v>0</v>
      </c>
      <c r="N32" s="44">
        <f>IF(Units!N36=0,'(Other Computations)'!N40,'Cost Flow Detail'!N32/Units!N36)</f>
        <v>0</v>
      </c>
      <c r="O32" s="44">
        <f>IF(Units!O36=0,'(Other Computations)'!O40,'Cost Flow Detail'!O32/Units!O36)</f>
        <v>0</v>
      </c>
      <c r="P32" s="44">
        <f>IF(Units!P36=0,'(Other Computations)'!P40,'Cost Flow Detail'!P32/Units!P36)</f>
        <v>0</v>
      </c>
      <c r="Q32" s="40">
        <f>AVERAGE(N32:P32)</f>
        <v>0</v>
      </c>
      <c r="R32" s="40"/>
    </row>
    <row r="33" spans="1:18" ht="12.75" customHeight="1">
      <c r="A33" s="21" t="str">
        <f>"      "&amp;Labels!C57</f>
        <v xml:space="preserve">      Total</v>
      </c>
      <c r="B33" s="76">
        <f>'Unit Cost'!B13</f>
        <v>0</v>
      </c>
      <c r="C33" s="76">
        <f>'Unit Cost'!C13</f>
        <v>0</v>
      </c>
      <c r="D33" s="76">
        <f>'Unit Cost'!D13</f>
        <v>0</v>
      </c>
      <c r="E33" s="47">
        <f>AVERAGE('Unit Cost'!B13:D13)</f>
        <v>0</v>
      </c>
      <c r="F33" s="76">
        <f>'Unit Cost'!F13</f>
        <v>0</v>
      </c>
      <c r="G33" s="76">
        <f>'Unit Cost'!G13</f>
        <v>0</v>
      </c>
      <c r="H33" s="76">
        <f>'Unit Cost'!H13</f>
        <v>0</v>
      </c>
      <c r="I33" s="47">
        <f>AVERAGE('Unit Cost'!F13:H13)</f>
        <v>0</v>
      </c>
      <c r="J33" s="76">
        <f>'Unit Cost'!J13</f>
        <v>0</v>
      </c>
      <c r="K33" s="76">
        <f>'Unit Cost'!K13</f>
        <v>0</v>
      </c>
      <c r="L33" s="76">
        <f>'Unit Cost'!L13</f>
        <v>0</v>
      </c>
      <c r="M33" s="47">
        <f>AVERAGE('Unit Cost'!J13:L13)</f>
        <v>0</v>
      </c>
      <c r="N33" s="76">
        <f>'Unit Cost'!N13</f>
        <v>0</v>
      </c>
      <c r="O33" s="76">
        <f>'Unit Cost'!O13</f>
        <v>0</v>
      </c>
      <c r="P33" s="76">
        <f>'Unit Cost'!P13</f>
        <v>0</v>
      </c>
      <c r="Q33" s="47">
        <f>AVERAGE('Unit Cost'!N13:P13)</f>
        <v>0</v>
      </c>
      <c r="R33" s="47"/>
    </row>
    <row r="37" spans="1:18" ht="12.75" customHeight="1">
      <c r="A37" s="145" t="str">
        <f>"Cost/Input Unit"</f>
        <v>Cost/Input Unit</v>
      </c>
      <c r="B37" s="145"/>
    </row>
    <row r="38" spans="1:18" ht="12.75" hidden="1" customHeight="1" outlineLevel="1">
      <c r="A38" s="1" t="str">
        <f>" "</f>
        <v xml:space="preserve"> </v>
      </c>
    </row>
    <row r="39" spans="1:18" ht="12.75" hidden="1" customHeight="1" outlineLevel="1">
      <c r="B39" s="11" t="str">
        <f>ZZZ__FnCalls!F7</f>
        <v>Jan 2011</v>
      </c>
      <c r="C39" s="12" t="str">
        <f>ZZZ__FnCalls!F8</f>
        <v>Feb 2011</v>
      </c>
      <c r="D39" s="12" t="str">
        <f>ZZZ__FnCalls!F9</f>
        <v>Mar 2011</v>
      </c>
      <c r="E39" s="13" t="str">
        <f>ZZZ__FnCalls!G7</f>
        <v>Q1 2011</v>
      </c>
      <c r="F39" s="12" t="str">
        <f>ZZZ__FnCalls!F10</f>
        <v>Apr 2011</v>
      </c>
      <c r="G39" s="12" t="str">
        <f>ZZZ__FnCalls!F11</f>
        <v>May 2011</v>
      </c>
      <c r="H39" s="12" t="str">
        <f>ZZZ__FnCalls!F12</f>
        <v>Jun 2011</v>
      </c>
      <c r="I39" s="13" t="str">
        <f>ZZZ__FnCalls!G10</f>
        <v>Q2 2011</v>
      </c>
      <c r="J39" s="12" t="str">
        <f>ZZZ__FnCalls!F13</f>
        <v>Jul 2011</v>
      </c>
      <c r="K39" s="12" t="str">
        <f>ZZZ__FnCalls!F14</f>
        <v>Aug 2011</v>
      </c>
      <c r="L39" s="12" t="str">
        <f>ZZZ__FnCalls!F15</f>
        <v>Sep 2011</v>
      </c>
      <c r="M39" s="13" t="str">
        <f>ZZZ__FnCalls!G13</f>
        <v>Q3 2011</v>
      </c>
      <c r="N39" s="12" t="str">
        <f>ZZZ__FnCalls!F16</f>
        <v>Oct 2011</v>
      </c>
      <c r="O39" s="12" t="str">
        <f>ZZZ__FnCalls!F17</f>
        <v>Nov 2011</v>
      </c>
      <c r="P39" s="12" t="str">
        <f>ZZZ__FnCalls!F18</f>
        <v>Dec 2011</v>
      </c>
      <c r="Q39" s="13" t="str">
        <f>ZZZ__FnCalls!G16</f>
        <v>Q4 2011</v>
      </c>
      <c r="R39" s="13" t="str">
        <f>ZZZ__FnCalls!H19</f>
        <v>2012</v>
      </c>
    </row>
    <row r="40" spans="1:18" ht="12.75" hidden="1" customHeight="1" outlineLevel="1">
      <c r="A40" s="4" t="str">
        <f>Labels!B13</f>
        <v>Cost/Unit Purch'd In</v>
      </c>
      <c r="B40" s="37"/>
      <c r="C40" s="37"/>
      <c r="D40" s="37"/>
      <c r="E40" s="38"/>
      <c r="F40" s="37"/>
      <c r="G40" s="37"/>
      <c r="H40" s="37"/>
      <c r="I40" s="38"/>
      <c r="J40" s="37"/>
      <c r="K40" s="37"/>
      <c r="L40" s="37"/>
      <c r="M40" s="38"/>
      <c r="N40" s="37"/>
      <c r="O40" s="37"/>
      <c r="P40" s="37"/>
      <c r="Q40" s="38"/>
      <c r="R40" s="38"/>
    </row>
    <row r="41" spans="1:18" ht="12.75" hidden="1" customHeight="1" outlineLevel="1">
      <c r="A41" s="16" t="str">
        <f>"   "&amp;Labels!B64</f>
        <v xml:space="preserve">   Stage 1</v>
      </c>
      <c r="B41" s="39">
        <f>Inputs!B87</f>
        <v>0</v>
      </c>
      <c r="C41" s="39">
        <f>Inputs!C87</f>
        <v>0</v>
      </c>
      <c r="D41" s="39">
        <f>Inputs!D87</f>
        <v>0</v>
      </c>
      <c r="E41" s="40">
        <f>AVERAGE(Inputs!B87:D87)</f>
        <v>0</v>
      </c>
      <c r="F41" s="39">
        <f>Inputs!F87</f>
        <v>0</v>
      </c>
      <c r="G41" s="39">
        <f>Inputs!G87</f>
        <v>0</v>
      </c>
      <c r="H41" s="39">
        <f>Inputs!H87</f>
        <v>0</v>
      </c>
      <c r="I41" s="40">
        <f>AVERAGE(Inputs!F87:H87)</f>
        <v>0</v>
      </c>
      <c r="J41" s="39">
        <f>Inputs!J87</f>
        <v>0</v>
      </c>
      <c r="K41" s="39">
        <f>Inputs!K87</f>
        <v>0</v>
      </c>
      <c r="L41" s="39">
        <f>Inputs!L87</f>
        <v>0</v>
      </c>
      <c r="M41" s="40">
        <f>AVERAGE(Inputs!J87:L87)</f>
        <v>0</v>
      </c>
      <c r="N41" s="39">
        <f>Inputs!N87</f>
        <v>0</v>
      </c>
      <c r="O41" s="39">
        <f>Inputs!O87</f>
        <v>0</v>
      </c>
      <c r="P41" s="39">
        <f>Inputs!P87</f>
        <v>0</v>
      </c>
      <c r="Q41" s="40">
        <f>AVERAGE(Inputs!N87:P87)</f>
        <v>0</v>
      </c>
      <c r="R41" s="40"/>
    </row>
    <row r="42" spans="1:18" ht="12.75" hidden="1" customHeight="1" outlineLevel="1">
      <c r="A42" s="16" t="str">
        <f>"   "&amp;Labels!B65</f>
        <v xml:space="preserve">   Stage 2</v>
      </c>
      <c r="B42" s="39">
        <f>Inputs!B88</f>
        <v>0</v>
      </c>
      <c r="C42" s="39">
        <f>Inputs!C88</f>
        <v>0</v>
      </c>
      <c r="D42" s="39">
        <f>Inputs!D88</f>
        <v>0</v>
      </c>
      <c r="E42" s="40">
        <f>AVERAGE(Inputs!B88:D88)</f>
        <v>0</v>
      </c>
      <c r="F42" s="39">
        <f>Inputs!F88</f>
        <v>0</v>
      </c>
      <c r="G42" s="39">
        <f>Inputs!G88</f>
        <v>0</v>
      </c>
      <c r="H42" s="39">
        <f>Inputs!H88</f>
        <v>0</v>
      </c>
      <c r="I42" s="40">
        <f>AVERAGE(Inputs!F88:H88)</f>
        <v>0</v>
      </c>
      <c r="J42" s="39">
        <f>Inputs!J88</f>
        <v>0</v>
      </c>
      <c r="K42" s="39">
        <f>Inputs!K88</f>
        <v>0</v>
      </c>
      <c r="L42" s="39">
        <f>Inputs!L88</f>
        <v>0</v>
      </c>
      <c r="M42" s="40">
        <f>AVERAGE(Inputs!J88:L88)</f>
        <v>0</v>
      </c>
      <c r="N42" s="39">
        <f>Inputs!N88</f>
        <v>0</v>
      </c>
      <c r="O42" s="39">
        <f>Inputs!O88</f>
        <v>0</v>
      </c>
      <c r="P42" s="39">
        <f>Inputs!P88</f>
        <v>0</v>
      </c>
      <c r="Q42" s="40">
        <f>AVERAGE(Inputs!N88:P88)</f>
        <v>0</v>
      </c>
      <c r="R42" s="40"/>
    </row>
    <row r="43" spans="1:18" ht="12.75" hidden="1" customHeight="1" outlineLevel="1">
      <c r="A43" s="16" t="str">
        <f>"   "&amp;Labels!B66</f>
        <v xml:space="preserve">   Stage 3</v>
      </c>
      <c r="B43" s="39">
        <f>Inputs!B89</f>
        <v>0</v>
      </c>
      <c r="C43" s="39">
        <f>Inputs!C89</f>
        <v>0</v>
      </c>
      <c r="D43" s="39">
        <f>Inputs!D89</f>
        <v>0</v>
      </c>
      <c r="E43" s="40">
        <f>AVERAGE(Inputs!B89:D89)</f>
        <v>0</v>
      </c>
      <c r="F43" s="39">
        <f>Inputs!F89</f>
        <v>0</v>
      </c>
      <c r="G43" s="39">
        <f>Inputs!G89</f>
        <v>0</v>
      </c>
      <c r="H43" s="39">
        <f>Inputs!H89</f>
        <v>0</v>
      </c>
      <c r="I43" s="40">
        <f>AVERAGE(Inputs!F89:H89)</f>
        <v>0</v>
      </c>
      <c r="J43" s="39">
        <f>Inputs!J89</f>
        <v>0</v>
      </c>
      <c r="K43" s="39">
        <f>Inputs!K89</f>
        <v>0</v>
      </c>
      <c r="L43" s="39">
        <f>Inputs!L89</f>
        <v>0</v>
      </c>
      <c r="M43" s="40">
        <f>AVERAGE(Inputs!J89:L89)</f>
        <v>0</v>
      </c>
      <c r="N43" s="39">
        <f>Inputs!N89</f>
        <v>0</v>
      </c>
      <c r="O43" s="39">
        <f>Inputs!O89</f>
        <v>0</v>
      </c>
      <c r="P43" s="39">
        <f>Inputs!P89</f>
        <v>0</v>
      </c>
      <c r="Q43" s="40">
        <f>AVERAGE(Inputs!N89:P89)</f>
        <v>0</v>
      </c>
      <c r="R43" s="40"/>
    </row>
    <row r="44" spans="1:18" ht="12.75" hidden="1" customHeight="1" outlineLevel="1">
      <c r="A44" s="6"/>
      <c r="B44" s="35"/>
      <c r="C44" s="35"/>
      <c r="D44" s="35"/>
      <c r="E44" s="6"/>
      <c r="F44" s="35"/>
      <c r="G44" s="35"/>
      <c r="H44" s="35"/>
      <c r="I44" s="6"/>
      <c r="J44" s="35"/>
      <c r="K44" s="35"/>
      <c r="L44" s="35"/>
      <c r="M44" s="6"/>
      <c r="N44" s="35"/>
      <c r="O44" s="35"/>
      <c r="P44" s="35"/>
      <c r="Q44" s="6"/>
      <c r="R44" s="6"/>
    </row>
    <row r="45" spans="1:18" ht="12.75" hidden="1" customHeight="1" outlineLevel="1">
      <c r="A45" s="7" t="str">
        <f>Labels!B53</f>
        <v>WIP/Unit In</v>
      </c>
      <c r="B45" s="43"/>
      <c r="C45" s="43"/>
      <c r="D45" s="43"/>
      <c r="E45" s="40"/>
      <c r="F45" s="43"/>
      <c r="G45" s="43"/>
      <c r="H45" s="43"/>
      <c r="I45" s="40"/>
      <c r="J45" s="43"/>
      <c r="K45" s="43"/>
      <c r="L45" s="43"/>
      <c r="M45" s="40"/>
      <c r="N45" s="43"/>
      <c r="O45" s="43"/>
      <c r="P45" s="43"/>
      <c r="Q45" s="40"/>
      <c r="R45" s="40"/>
    </row>
    <row r="46" spans="1:18" ht="12.75" hidden="1" customHeight="1" outlineLevel="1">
      <c r="A46" s="16" t="str">
        <f>"   "&amp;Labels!B64</f>
        <v xml:space="preserve">   Stage 1</v>
      </c>
      <c r="B46" s="39"/>
      <c r="C46" s="39"/>
      <c r="D46" s="39"/>
      <c r="E46" s="40"/>
      <c r="F46" s="39"/>
      <c r="G46" s="39"/>
      <c r="H46" s="39"/>
      <c r="I46" s="40"/>
      <c r="J46" s="39"/>
      <c r="K46" s="39"/>
      <c r="L46" s="39"/>
      <c r="M46" s="40"/>
      <c r="N46" s="39"/>
      <c r="O46" s="39"/>
      <c r="P46" s="39"/>
      <c r="Q46" s="40"/>
      <c r="R46" s="40"/>
    </row>
    <row r="47" spans="1:18" ht="12.75" hidden="1" customHeight="1" outlineLevel="1">
      <c r="A47" s="41" t="str">
        <f>"      "&amp;Labels!B58</f>
        <v xml:space="preserve">      Material</v>
      </c>
      <c r="B47" s="44">
        <f>IF(Units!B33=0,0,'Cost Flow Detail'!B85/Units!B33)</f>
        <v>0</v>
      </c>
      <c r="C47" s="44">
        <f>IF(Units!C33=0,0,'Cost Flow Detail'!C85/Units!C33)</f>
        <v>0</v>
      </c>
      <c r="D47" s="44">
        <f>IF(Units!D33=0,0,'Cost Flow Detail'!D85/Units!D33)</f>
        <v>0</v>
      </c>
      <c r="E47" s="40">
        <f>IF(Units!B33=0,0,'Cost Flow Detail'!D85/Units!B33)</f>
        <v>0</v>
      </c>
      <c r="F47" s="44">
        <f>IF(Units!F33=0,0,'Cost Flow Detail'!F85/Units!F33)</f>
        <v>0</v>
      </c>
      <c r="G47" s="44">
        <f>IF(Units!G33=0,0,'Cost Flow Detail'!G85/Units!G33)</f>
        <v>0</v>
      </c>
      <c r="H47" s="44">
        <f>IF(Units!H33=0,0,'Cost Flow Detail'!H85/Units!H33)</f>
        <v>0</v>
      </c>
      <c r="I47" s="40">
        <f>IF(Units!F33=0,0,'Cost Flow Detail'!H85/Units!F33)</f>
        <v>0</v>
      </c>
      <c r="J47" s="44">
        <f>IF(Units!J33=0,0,'Cost Flow Detail'!J85/Units!J33)</f>
        <v>0</v>
      </c>
      <c r="K47" s="44">
        <f>IF(Units!K33=0,0,'Cost Flow Detail'!K85/Units!K33)</f>
        <v>0</v>
      </c>
      <c r="L47" s="44">
        <f>IF(Units!L33=0,0,'Cost Flow Detail'!L85/Units!L33)</f>
        <v>0</v>
      </c>
      <c r="M47" s="40">
        <f>IF(Units!J33=0,0,'Cost Flow Detail'!L85/Units!J33)</f>
        <v>0</v>
      </c>
      <c r="N47" s="44">
        <f>IF(Units!N33=0,0,'Cost Flow Detail'!N85/Units!N33)</f>
        <v>0</v>
      </c>
      <c r="O47" s="44">
        <f>IF(Units!O33=0,0,'Cost Flow Detail'!O85/Units!O33)</f>
        <v>0</v>
      </c>
      <c r="P47" s="44">
        <f>IF(Units!P33=0,0,'Cost Flow Detail'!P85/Units!P33)</f>
        <v>0</v>
      </c>
      <c r="Q47" s="40">
        <f>IF(Units!N33=0,0,'Cost Flow Detail'!P85/Units!N33)</f>
        <v>0</v>
      </c>
      <c r="R47" s="40"/>
    </row>
    <row r="48" spans="1:18" ht="12.75" hidden="1" customHeight="1" outlineLevel="1">
      <c r="A48" s="41" t="str">
        <f>"      "&amp;Labels!B59</f>
        <v xml:space="preserve">      Labor</v>
      </c>
      <c r="B48" s="44">
        <f>IF(Units!B33=0,0,'Cost Flow Detail'!B86/Units!B33)</f>
        <v>0</v>
      </c>
      <c r="C48" s="44">
        <f>IF(Units!C33=0,0,'Cost Flow Detail'!C86/Units!C33)</f>
        <v>0</v>
      </c>
      <c r="D48" s="44">
        <f>IF(Units!D33=0,0,'Cost Flow Detail'!D86/Units!D33)</f>
        <v>0</v>
      </c>
      <c r="E48" s="40">
        <f>IF(Units!B33=0,0,'Cost Flow Detail'!D86/Units!B33)</f>
        <v>0</v>
      </c>
      <c r="F48" s="44">
        <f>IF(Units!F33=0,0,'Cost Flow Detail'!F86/Units!F33)</f>
        <v>0</v>
      </c>
      <c r="G48" s="44">
        <f>IF(Units!G33=0,0,'Cost Flow Detail'!G86/Units!G33)</f>
        <v>0</v>
      </c>
      <c r="H48" s="44">
        <f>IF(Units!H33=0,0,'Cost Flow Detail'!H86/Units!H33)</f>
        <v>0</v>
      </c>
      <c r="I48" s="40">
        <f>IF(Units!F33=0,0,'Cost Flow Detail'!H86/Units!F33)</f>
        <v>0</v>
      </c>
      <c r="J48" s="44">
        <f>IF(Units!J33=0,0,'Cost Flow Detail'!J86/Units!J33)</f>
        <v>0</v>
      </c>
      <c r="K48" s="44">
        <f>IF(Units!K33=0,0,'Cost Flow Detail'!K86/Units!K33)</f>
        <v>0</v>
      </c>
      <c r="L48" s="44">
        <f>IF(Units!L33=0,0,'Cost Flow Detail'!L86/Units!L33)</f>
        <v>0</v>
      </c>
      <c r="M48" s="40">
        <f>IF(Units!J33=0,0,'Cost Flow Detail'!L86/Units!J33)</f>
        <v>0</v>
      </c>
      <c r="N48" s="44">
        <f>IF(Units!N33=0,0,'Cost Flow Detail'!N86/Units!N33)</f>
        <v>0</v>
      </c>
      <c r="O48" s="44">
        <f>IF(Units!O33=0,0,'Cost Flow Detail'!O86/Units!O33)</f>
        <v>0</v>
      </c>
      <c r="P48" s="44">
        <f>IF(Units!P33=0,0,'Cost Flow Detail'!P86/Units!P33)</f>
        <v>0</v>
      </c>
      <c r="Q48" s="40">
        <f>IF(Units!N33=0,0,'Cost Flow Detail'!P86/Units!N33)</f>
        <v>0</v>
      </c>
      <c r="R48" s="40"/>
    </row>
    <row r="49" spans="1:18" ht="12.75" hidden="1" customHeight="1" outlineLevel="1">
      <c r="A49" s="41" t="str">
        <f>"      "&amp;Labels!B60</f>
        <v xml:space="preserve">      Fixed Exp</v>
      </c>
      <c r="B49" s="44">
        <f>IF(Units!B33=0,0,'Cost Flow Detail'!B87/Units!B33)</f>
        <v>0</v>
      </c>
      <c r="C49" s="44">
        <f>IF(Units!C33=0,0,'Cost Flow Detail'!C87/Units!C33)</f>
        <v>0</v>
      </c>
      <c r="D49" s="44">
        <f>IF(Units!D33=0,0,'Cost Flow Detail'!D87/Units!D33)</f>
        <v>0</v>
      </c>
      <c r="E49" s="40">
        <f>IF(Units!B33=0,0,'Cost Flow Detail'!D87/Units!B33)</f>
        <v>0</v>
      </c>
      <c r="F49" s="44">
        <f>IF(Units!F33=0,0,'Cost Flow Detail'!F87/Units!F33)</f>
        <v>0</v>
      </c>
      <c r="G49" s="44">
        <f>IF(Units!G33=0,0,'Cost Flow Detail'!G87/Units!G33)</f>
        <v>0</v>
      </c>
      <c r="H49" s="44">
        <f>IF(Units!H33=0,0,'Cost Flow Detail'!H87/Units!H33)</f>
        <v>0</v>
      </c>
      <c r="I49" s="40">
        <f>IF(Units!F33=0,0,'Cost Flow Detail'!H87/Units!F33)</f>
        <v>0</v>
      </c>
      <c r="J49" s="44">
        <f>IF(Units!J33=0,0,'Cost Flow Detail'!J87/Units!J33)</f>
        <v>0</v>
      </c>
      <c r="K49" s="44">
        <f>IF(Units!K33=0,0,'Cost Flow Detail'!K87/Units!K33)</f>
        <v>0</v>
      </c>
      <c r="L49" s="44">
        <f>IF(Units!L33=0,0,'Cost Flow Detail'!L87/Units!L33)</f>
        <v>0</v>
      </c>
      <c r="M49" s="40">
        <f>IF(Units!J33=0,0,'Cost Flow Detail'!L87/Units!J33)</f>
        <v>0</v>
      </c>
      <c r="N49" s="44">
        <f>IF(Units!N33=0,0,'Cost Flow Detail'!N87/Units!N33)</f>
        <v>0</v>
      </c>
      <c r="O49" s="44">
        <f>IF(Units!O33=0,0,'Cost Flow Detail'!O87/Units!O33)</f>
        <v>0</v>
      </c>
      <c r="P49" s="44">
        <f>IF(Units!P33=0,0,'Cost Flow Detail'!P87/Units!P33)</f>
        <v>0</v>
      </c>
      <c r="Q49" s="40">
        <f>IF(Units!N33=0,0,'Cost Flow Detail'!P87/Units!N33)</f>
        <v>0</v>
      </c>
      <c r="R49" s="40"/>
    </row>
    <row r="50" spans="1:18" ht="12.75" hidden="1" customHeight="1" outlineLevel="1">
      <c r="A50" s="41" t="str">
        <f>"      "&amp;Labels!B61</f>
        <v xml:space="preserve">      OH</v>
      </c>
      <c r="B50" s="44">
        <f>IF(Units!B33=0,0,'Cost Flow Detail'!B88/Units!B33)</f>
        <v>0</v>
      </c>
      <c r="C50" s="44">
        <f>IF(Units!C33=0,0,'Cost Flow Detail'!C88/Units!C33)</f>
        <v>0</v>
      </c>
      <c r="D50" s="44">
        <f>IF(Units!D33=0,0,'Cost Flow Detail'!D88/Units!D33)</f>
        <v>0</v>
      </c>
      <c r="E50" s="40">
        <f>IF(Units!B33=0,0,'Cost Flow Detail'!D88/Units!B33)</f>
        <v>0</v>
      </c>
      <c r="F50" s="44">
        <f>IF(Units!F33=0,0,'Cost Flow Detail'!F88/Units!F33)</f>
        <v>0</v>
      </c>
      <c r="G50" s="44">
        <f>IF(Units!G33=0,0,'Cost Flow Detail'!G88/Units!G33)</f>
        <v>0</v>
      </c>
      <c r="H50" s="44">
        <f>IF(Units!H33=0,0,'Cost Flow Detail'!H88/Units!H33)</f>
        <v>0</v>
      </c>
      <c r="I50" s="40">
        <f>IF(Units!F33=0,0,'Cost Flow Detail'!H88/Units!F33)</f>
        <v>0</v>
      </c>
      <c r="J50" s="44">
        <f>IF(Units!J33=0,0,'Cost Flow Detail'!J88/Units!J33)</f>
        <v>0</v>
      </c>
      <c r="K50" s="44">
        <f>IF(Units!K33=0,0,'Cost Flow Detail'!K88/Units!K33)</f>
        <v>0</v>
      </c>
      <c r="L50" s="44">
        <f>IF(Units!L33=0,0,'Cost Flow Detail'!L88/Units!L33)</f>
        <v>0</v>
      </c>
      <c r="M50" s="40">
        <f>IF(Units!J33=0,0,'Cost Flow Detail'!L88/Units!J33)</f>
        <v>0</v>
      </c>
      <c r="N50" s="44">
        <f>IF(Units!N33=0,0,'Cost Flow Detail'!N88/Units!N33)</f>
        <v>0</v>
      </c>
      <c r="O50" s="44">
        <f>IF(Units!O33=0,0,'Cost Flow Detail'!O88/Units!O33)</f>
        <v>0</v>
      </c>
      <c r="P50" s="44">
        <f>IF(Units!P33=0,0,'Cost Flow Detail'!P88/Units!P33)</f>
        <v>0</v>
      </c>
      <c r="Q50" s="40">
        <f>IF(Units!N33=0,0,'Cost Flow Detail'!P88/Units!N33)</f>
        <v>0</v>
      </c>
      <c r="R50" s="40"/>
    </row>
    <row r="51" spans="1:18" ht="12.75" hidden="1" customHeight="1" outlineLevel="1">
      <c r="A51" s="16" t="str">
        <f>"   "&amp;Labels!B65</f>
        <v xml:space="preserve">   Stage 2</v>
      </c>
      <c r="B51" s="39"/>
      <c r="C51" s="39"/>
      <c r="D51" s="39"/>
      <c r="E51" s="40"/>
      <c r="F51" s="39"/>
      <c r="G51" s="39"/>
      <c r="H51" s="39"/>
      <c r="I51" s="40"/>
      <c r="J51" s="39"/>
      <c r="K51" s="39"/>
      <c r="L51" s="39"/>
      <c r="M51" s="40"/>
      <c r="N51" s="39"/>
      <c r="O51" s="39"/>
      <c r="P51" s="39"/>
      <c r="Q51" s="40"/>
      <c r="R51" s="40"/>
    </row>
    <row r="52" spans="1:18" ht="12.75" hidden="1" customHeight="1" outlineLevel="1">
      <c r="A52" s="41" t="str">
        <f>"      "&amp;Labels!B58</f>
        <v xml:space="preserve">      Material</v>
      </c>
      <c r="B52" s="44">
        <f>IF(Units!B34=0,0,'Cost Flow Detail'!B91/Units!B34)</f>
        <v>0</v>
      </c>
      <c r="C52" s="44">
        <f>IF(Units!C34=0,0,'Cost Flow Detail'!C91/Units!C34)</f>
        <v>0</v>
      </c>
      <c r="D52" s="44">
        <f>IF(Units!D34=0,0,'Cost Flow Detail'!D91/Units!D34)</f>
        <v>0</v>
      </c>
      <c r="E52" s="40">
        <f>IF(Units!B34=0,0,'Cost Flow Detail'!D91/Units!B34)</f>
        <v>0</v>
      </c>
      <c r="F52" s="44">
        <f>IF(Units!F34=0,0,'Cost Flow Detail'!F91/Units!F34)</f>
        <v>0</v>
      </c>
      <c r="G52" s="44">
        <f>IF(Units!G34=0,0,'Cost Flow Detail'!G91/Units!G34)</f>
        <v>0</v>
      </c>
      <c r="H52" s="44">
        <f>IF(Units!H34=0,0,'Cost Flow Detail'!H91/Units!H34)</f>
        <v>0</v>
      </c>
      <c r="I52" s="40">
        <f>IF(Units!F34=0,0,'Cost Flow Detail'!H91/Units!F34)</f>
        <v>0</v>
      </c>
      <c r="J52" s="44">
        <f>IF(Units!J34=0,0,'Cost Flow Detail'!J91/Units!J34)</f>
        <v>0</v>
      </c>
      <c r="K52" s="44">
        <f>IF(Units!K34=0,0,'Cost Flow Detail'!K91/Units!K34)</f>
        <v>0</v>
      </c>
      <c r="L52" s="44">
        <f>IF(Units!L34=0,0,'Cost Flow Detail'!L91/Units!L34)</f>
        <v>0</v>
      </c>
      <c r="M52" s="40">
        <f>IF(Units!J34=0,0,'Cost Flow Detail'!L91/Units!J34)</f>
        <v>0</v>
      </c>
      <c r="N52" s="44">
        <f>IF(Units!N34=0,0,'Cost Flow Detail'!N91/Units!N34)</f>
        <v>0</v>
      </c>
      <c r="O52" s="44">
        <f>IF(Units!O34=0,0,'Cost Flow Detail'!O91/Units!O34)</f>
        <v>0</v>
      </c>
      <c r="P52" s="44">
        <f>IF(Units!P34=0,0,'Cost Flow Detail'!P91/Units!P34)</f>
        <v>0</v>
      </c>
      <c r="Q52" s="40">
        <f>IF(Units!N34=0,0,'Cost Flow Detail'!P91/Units!N34)</f>
        <v>0</v>
      </c>
      <c r="R52" s="40"/>
    </row>
    <row r="53" spans="1:18" ht="12.75" hidden="1" customHeight="1" outlineLevel="1">
      <c r="A53" s="41" t="str">
        <f>"      "&amp;Labels!B59</f>
        <v xml:space="preserve">      Labor</v>
      </c>
      <c r="B53" s="44">
        <f>IF(Units!B34=0,0,'Cost Flow Detail'!B92/Units!B34)</f>
        <v>0</v>
      </c>
      <c r="C53" s="44">
        <f>IF(Units!C34=0,0,'Cost Flow Detail'!C92/Units!C34)</f>
        <v>0</v>
      </c>
      <c r="D53" s="44">
        <f>IF(Units!D34=0,0,'Cost Flow Detail'!D92/Units!D34)</f>
        <v>0</v>
      </c>
      <c r="E53" s="40">
        <f>IF(Units!B34=0,0,'Cost Flow Detail'!D92/Units!B34)</f>
        <v>0</v>
      </c>
      <c r="F53" s="44">
        <f>IF(Units!F34=0,0,'Cost Flow Detail'!F92/Units!F34)</f>
        <v>0</v>
      </c>
      <c r="G53" s="44">
        <f>IF(Units!G34=0,0,'Cost Flow Detail'!G92/Units!G34)</f>
        <v>0</v>
      </c>
      <c r="H53" s="44">
        <f>IF(Units!H34=0,0,'Cost Flow Detail'!H92/Units!H34)</f>
        <v>0</v>
      </c>
      <c r="I53" s="40">
        <f>IF(Units!F34=0,0,'Cost Flow Detail'!H92/Units!F34)</f>
        <v>0</v>
      </c>
      <c r="J53" s="44">
        <f>IF(Units!J34=0,0,'Cost Flow Detail'!J92/Units!J34)</f>
        <v>0</v>
      </c>
      <c r="K53" s="44">
        <f>IF(Units!K34=0,0,'Cost Flow Detail'!K92/Units!K34)</f>
        <v>0</v>
      </c>
      <c r="L53" s="44">
        <f>IF(Units!L34=0,0,'Cost Flow Detail'!L92/Units!L34)</f>
        <v>0</v>
      </c>
      <c r="M53" s="40">
        <f>IF(Units!J34=0,0,'Cost Flow Detail'!L92/Units!J34)</f>
        <v>0</v>
      </c>
      <c r="N53" s="44">
        <f>IF(Units!N34=0,0,'Cost Flow Detail'!N92/Units!N34)</f>
        <v>0</v>
      </c>
      <c r="O53" s="44">
        <f>IF(Units!O34=0,0,'Cost Flow Detail'!O92/Units!O34)</f>
        <v>0</v>
      </c>
      <c r="P53" s="44">
        <f>IF(Units!P34=0,0,'Cost Flow Detail'!P92/Units!P34)</f>
        <v>0</v>
      </c>
      <c r="Q53" s="40">
        <f>IF(Units!N34=0,0,'Cost Flow Detail'!P92/Units!N34)</f>
        <v>0</v>
      </c>
      <c r="R53" s="40"/>
    </row>
    <row r="54" spans="1:18" ht="12.75" hidden="1" customHeight="1" outlineLevel="1">
      <c r="A54" s="41" t="str">
        <f>"      "&amp;Labels!B60</f>
        <v xml:space="preserve">      Fixed Exp</v>
      </c>
      <c r="B54" s="44">
        <f>IF(Units!B34=0,0,'Cost Flow Detail'!B93/Units!B34)</f>
        <v>0</v>
      </c>
      <c r="C54" s="44">
        <f>IF(Units!C34=0,0,'Cost Flow Detail'!C93/Units!C34)</f>
        <v>0</v>
      </c>
      <c r="D54" s="44">
        <f>IF(Units!D34=0,0,'Cost Flow Detail'!D93/Units!D34)</f>
        <v>0</v>
      </c>
      <c r="E54" s="40">
        <f>IF(Units!B34=0,0,'Cost Flow Detail'!D93/Units!B34)</f>
        <v>0</v>
      </c>
      <c r="F54" s="44">
        <f>IF(Units!F34=0,0,'Cost Flow Detail'!F93/Units!F34)</f>
        <v>0</v>
      </c>
      <c r="G54" s="44">
        <f>IF(Units!G34=0,0,'Cost Flow Detail'!G93/Units!G34)</f>
        <v>0</v>
      </c>
      <c r="H54" s="44">
        <f>IF(Units!H34=0,0,'Cost Flow Detail'!H93/Units!H34)</f>
        <v>0</v>
      </c>
      <c r="I54" s="40">
        <f>IF(Units!F34=0,0,'Cost Flow Detail'!H93/Units!F34)</f>
        <v>0</v>
      </c>
      <c r="J54" s="44">
        <f>IF(Units!J34=0,0,'Cost Flow Detail'!J93/Units!J34)</f>
        <v>0</v>
      </c>
      <c r="K54" s="44">
        <f>IF(Units!K34=0,0,'Cost Flow Detail'!K93/Units!K34)</f>
        <v>0</v>
      </c>
      <c r="L54" s="44">
        <f>IF(Units!L34=0,0,'Cost Flow Detail'!L93/Units!L34)</f>
        <v>0</v>
      </c>
      <c r="M54" s="40">
        <f>IF(Units!J34=0,0,'Cost Flow Detail'!L93/Units!J34)</f>
        <v>0</v>
      </c>
      <c r="N54" s="44">
        <f>IF(Units!N34=0,0,'Cost Flow Detail'!N93/Units!N34)</f>
        <v>0</v>
      </c>
      <c r="O54" s="44">
        <f>IF(Units!O34=0,0,'Cost Flow Detail'!O93/Units!O34)</f>
        <v>0</v>
      </c>
      <c r="P54" s="44">
        <f>IF(Units!P34=0,0,'Cost Flow Detail'!P93/Units!P34)</f>
        <v>0</v>
      </c>
      <c r="Q54" s="40">
        <f>IF(Units!N34=0,0,'Cost Flow Detail'!P93/Units!N34)</f>
        <v>0</v>
      </c>
      <c r="R54" s="40"/>
    </row>
    <row r="55" spans="1:18" ht="12.75" hidden="1" customHeight="1" outlineLevel="1">
      <c r="A55" s="41" t="str">
        <f>"      "&amp;Labels!B61</f>
        <v xml:space="preserve">      OH</v>
      </c>
      <c r="B55" s="44">
        <f>IF(Units!B34=0,0,'Cost Flow Detail'!B94/Units!B34)</f>
        <v>0</v>
      </c>
      <c r="C55" s="44">
        <f>IF(Units!C34=0,0,'Cost Flow Detail'!C94/Units!C34)</f>
        <v>0</v>
      </c>
      <c r="D55" s="44">
        <f>IF(Units!D34=0,0,'Cost Flow Detail'!D94/Units!D34)</f>
        <v>0</v>
      </c>
      <c r="E55" s="40">
        <f>IF(Units!B34=0,0,'Cost Flow Detail'!D94/Units!B34)</f>
        <v>0</v>
      </c>
      <c r="F55" s="44">
        <f>IF(Units!F34=0,0,'Cost Flow Detail'!F94/Units!F34)</f>
        <v>0</v>
      </c>
      <c r="G55" s="44">
        <f>IF(Units!G34=0,0,'Cost Flow Detail'!G94/Units!G34)</f>
        <v>0</v>
      </c>
      <c r="H55" s="44">
        <f>IF(Units!H34=0,0,'Cost Flow Detail'!H94/Units!H34)</f>
        <v>0</v>
      </c>
      <c r="I55" s="40">
        <f>IF(Units!F34=0,0,'Cost Flow Detail'!H94/Units!F34)</f>
        <v>0</v>
      </c>
      <c r="J55" s="44">
        <f>IF(Units!J34=0,0,'Cost Flow Detail'!J94/Units!J34)</f>
        <v>0</v>
      </c>
      <c r="K55" s="44">
        <f>IF(Units!K34=0,0,'Cost Flow Detail'!K94/Units!K34)</f>
        <v>0</v>
      </c>
      <c r="L55" s="44">
        <f>IF(Units!L34=0,0,'Cost Flow Detail'!L94/Units!L34)</f>
        <v>0</v>
      </c>
      <c r="M55" s="40">
        <f>IF(Units!J34=0,0,'Cost Flow Detail'!L94/Units!J34)</f>
        <v>0</v>
      </c>
      <c r="N55" s="44">
        <f>IF(Units!N34=0,0,'Cost Flow Detail'!N94/Units!N34)</f>
        <v>0</v>
      </c>
      <c r="O55" s="44">
        <f>IF(Units!O34=0,0,'Cost Flow Detail'!O94/Units!O34)</f>
        <v>0</v>
      </c>
      <c r="P55" s="44">
        <f>IF(Units!P34=0,0,'Cost Flow Detail'!P94/Units!P34)</f>
        <v>0</v>
      </c>
      <c r="Q55" s="40">
        <f>IF(Units!N34=0,0,'Cost Flow Detail'!P94/Units!N34)</f>
        <v>0</v>
      </c>
      <c r="R55" s="40"/>
    </row>
    <row r="56" spans="1:18" ht="12.75" hidden="1" customHeight="1" outlineLevel="1">
      <c r="A56" s="16" t="str">
        <f>"   "&amp;Labels!B66</f>
        <v xml:space="preserve">   Stage 3</v>
      </c>
      <c r="B56" s="39"/>
      <c r="C56" s="39"/>
      <c r="D56" s="39"/>
      <c r="E56" s="40"/>
      <c r="F56" s="39"/>
      <c r="G56" s="39"/>
      <c r="H56" s="39"/>
      <c r="I56" s="40"/>
      <c r="J56" s="39"/>
      <c r="K56" s="39"/>
      <c r="L56" s="39"/>
      <c r="M56" s="40"/>
      <c r="N56" s="39"/>
      <c r="O56" s="39"/>
      <c r="P56" s="39"/>
      <c r="Q56" s="40"/>
      <c r="R56" s="40"/>
    </row>
    <row r="57" spans="1:18" ht="12.75" hidden="1" customHeight="1" outlineLevel="1">
      <c r="A57" s="41" t="str">
        <f>"      "&amp;Labels!B58</f>
        <v xml:space="preserve">      Material</v>
      </c>
      <c r="B57" s="44">
        <f>IF(Units!B35=0,0,'Cost Flow Detail'!B97/Units!B35)</f>
        <v>0</v>
      </c>
      <c r="C57" s="44">
        <f>IF(Units!C35=0,0,'Cost Flow Detail'!C97/Units!C35)</f>
        <v>0</v>
      </c>
      <c r="D57" s="44">
        <f>IF(Units!D35=0,0,'Cost Flow Detail'!D97/Units!D35)</f>
        <v>0</v>
      </c>
      <c r="E57" s="40">
        <f>IF(Units!B35=0,0,'Cost Flow Detail'!D97/Units!B35)</f>
        <v>0</v>
      </c>
      <c r="F57" s="44">
        <f>IF(Units!F35=0,0,'Cost Flow Detail'!F97/Units!F35)</f>
        <v>0</v>
      </c>
      <c r="G57" s="44">
        <f>IF(Units!G35=0,0,'Cost Flow Detail'!G97/Units!G35)</f>
        <v>0</v>
      </c>
      <c r="H57" s="44">
        <f>IF(Units!H35=0,0,'Cost Flow Detail'!H97/Units!H35)</f>
        <v>0</v>
      </c>
      <c r="I57" s="40">
        <f>IF(Units!F35=0,0,'Cost Flow Detail'!H97/Units!F35)</f>
        <v>0</v>
      </c>
      <c r="J57" s="44">
        <f>IF(Units!J35=0,0,'Cost Flow Detail'!J97/Units!J35)</f>
        <v>0</v>
      </c>
      <c r="K57" s="44">
        <f>IF(Units!K35=0,0,'Cost Flow Detail'!K97/Units!K35)</f>
        <v>0</v>
      </c>
      <c r="L57" s="44">
        <f>IF(Units!L35=0,0,'Cost Flow Detail'!L97/Units!L35)</f>
        <v>0</v>
      </c>
      <c r="M57" s="40">
        <f>IF(Units!J35=0,0,'Cost Flow Detail'!L97/Units!J35)</f>
        <v>0</v>
      </c>
      <c r="N57" s="44">
        <f>IF(Units!N35=0,0,'Cost Flow Detail'!N97/Units!N35)</f>
        <v>0</v>
      </c>
      <c r="O57" s="44">
        <f>IF(Units!O35=0,0,'Cost Flow Detail'!O97/Units!O35)</f>
        <v>0</v>
      </c>
      <c r="P57" s="44">
        <f>IF(Units!P35=0,0,'Cost Flow Detail'!P97/Units!P35)</f>
        <v>0</v>
      </c>
      <c r="Q57" s="40">
        <f>IF(Units!N35=0,0,'Cost Flow Detail'!P97/Units!N35)</f>
        <v>0</v>
      </c>
      <c r="R57" s="40"/>
    </row>
    <row r="58" spans="1:18" ht="12.75" hidden="1" customHeight="1" outlineLevel="1">
      <c r="A58" s="41" t="str">
        <f>"      "&amp;Labels!B59</f>
        <v xml:space="preserve">      Labor</v>
      </c>
      <c r="B58" s="44">
        <f>IF(Units!B35=0,0,'Cost Flow Detail'!B98/Units!B35)</f>
        <v>0</v>
      </c>
      <c r="C58" s="44">
        <f>IF(Units!C35=0,0,'Cost Flow Detail'!C98/Units!C35)</f>
        <v>0</v>
      </c>
      <c r="D58" s="44">
        <f>IF(Units!D35=0,0,'Cost Flow Detail'!D98/Units!D35)</f>
        <v>0</v>
      </c>
      <c r="E58" s="40">
        <f>IF(Units!B35=0,0,'Cost Flow Detail'!D98/Units!B35)</f>
        <v>0</v>
      </c>
      <c r="F58" s="44">
        <f>IF(Units!F35=0,0,'Cost Flow Detail'!F98/Units!F35)</f>
        <v>0</v>
      </c>
      <c r="G58" s="44">
        <f>IF(Units!G35=0,0,'Cost Flow Detail'!G98/Units!G35)</f>
        <v>0</v>
      </c>
      <c r="H58" s="44">
        <f>IF(Units!H35=0,0,'Cost Flow Detail'!H98/Units!H35)</f>
        <v>0</v>
      </c>
      <c r="I58" s="40">
        <f>IF(Units!F35=0,0,'Cost Flow Detail'!H98/Units!F35)</f>
        <v>0</v>
      </c>
      <c r="J58" s="44">
        <f>IF(Units!J35=0,0,'Cost Flow Detail'!J98/Units!J35)</f>
        <v>0</v>
      </c>
      <c r="K58" s="44">
        <f>IF(Units!K35=0,0,'Cost Flow Detail'!K98/Units!K35)</f>
        <v>0</v>
      </c>
      <c r="L58" s="44">
        <f>IF(Units!L35=0,0,'Cost Flow Detail'!L98/Units!L35)</f>
        <v>0</v>
      </c>
      <c r="M58" s="40">
        <f>IF(Units!J35=0,0,'Cost Flow Detail'!L98/Units!J35)</f>
        <v>0</v>
      </c>
      <c r="N58" s="44">
        <f>IF(Units!N35=0,0,'Cost Flow Detail'!N98/Units!N35)</f>
        <v>0</v>
      </c>
      <c r="O58" s="44">
        <f>IF(Units!O35=0,0,'Cost Flow Detail'!O98/Units!O35)</f>
        <v>0</v>
      </c>
      <c r="P58" s="44">
        <f>IF(Units!P35=0,0,'Cost Flow Detail'!P98/Units!P35)</f>
        <v>0</v>
      </c>
      <c r="Q58" s="40">
        <f>IF(Units!N35=0,0,'Cost Flow Detail'!P98/Units!N35)</f>
        <v>0</v>
      </c>
      <c r="R58" s="40"/>
    </row>
    <row r="59" spans="1:18" ht="12.75" hidden="1" customHeight="1" outlineLevel="1">
      <c r="A59" s="41" t="str">
        <f>"      "&amp;Labels!B60</f>
        <v xml:space="preserve">      Fixed Exp</v>
      </c>
      <c r="B59" s="44">
        <f>IF(Units!B35=0,0,'Cost Flow Detail'!B99/Units!B35)</f>
        <v>0</v>
      </c>
      <c r="C59" s="44">
        <f>IF(Units!C35=0,0,'Cost Flow Detail'!C99/Units!C35)</f>
        <v>0</v>
      </c>
      <c r="D59" s="44">
        <f>IF(Units!D35=0,0,'Cost Flow Detail'!D99/Units!D35)</f>
        <v>0</v>
      </c>
      <c r="E59" s="40">
        <f>IF(Units!B35=0,0,'Cost Flow Detail'!D99/Units!B35)</f>
        <v>0</v>
      </c>
      <c r="F59" s="44">
        <f>IF(Units!F35=0,0,'Cost Flow Detail'!F99/Units!F35)</f>
        <v>0</v>
      </c>
      <c r="G59" s="44">
        <f>IF(Units!G35=0,0,'Cost Flow Detail'!G99/Units!G35)</f>
        <v>0</v>
      </c>
      <c r="H59" s="44">
        <f>IF(Units!H35=0,0,'Cost Flow Detail'!H99/Units!H35)</f>
        <v>0</v>
      </c>
      <c r="I59" s="40">
        <f>IF(Units!F35=0,0,'Cost Flow Detail'!H99/Units!F35)</f>
        <v>0</v>
      </c>
      <c r="J59" s="44">
        <f>IF(Units!J35=0,0,'Cost Flow Detail'!J99/Units!J35)</f>
        <v>0</v>
      </c>
      <c r="K59" s="44">
        <f>IF(Units!K35=0,0,'Cost Flow Detail'!K99/Units!K35)</f>
        <v>0</v>
      </c>
      <c r="L59" s="44">
        <f>IF(Units!L35=0,0,'Cost Flow Detail'!L99/Units!L35)</f>
        <v>0</v>
      </c>
      <c r="M59" s="40">
        <f>IF(Units!J35=0,0,'Cost Flow Detail'!L99/Units!J35)</f>
        <v>0</v>
      </c>
      <c r="N59" s="44">
        <f>IF(Units!N35=0,0,'Cost Flow Detail'!N99/Units!N35)</f>
        <v>0</v>
      </c>
      <c r="O59" s="44">
        <f>IF(Units!O35=0,0,'Cost Flow Detail'!O99/Units!O35)</f>
        <v>0</v>
      </c>
      <c r="P59" s="44">
        <f>IF(Units!P35=0,0,'Cost Flow Detail'!P99/Units!P35)</f>
        <v>0</v>
      </c>
      <c r="Q59" s="40">
        <f>IF(Units!N35=0,0,'Cost Flow Detail'!P99/Units!N35)</f>
        <v>0</v>
      </c>
      <c r="R59" s="40"/>
    </row>
    <row r="60" spans="1:18" ht="12.75" hidden="1" customHeight="1" outlineLevel="1">
      <c r="A60" s="77" t="str">
        <f>"      "&amp;Labels!B61</f>
        <v xml:space="preserve">      OH</v>
      </c>
      <c r="B60" s="70">
        <f>IF(Units!B35=0,0,'Cost Flow Detail'!B100/Units!B35)</f>
        <v>0</v>
      </c>
      <c r="C60" s="70">
        <f>IF(Units!C35=0,0,'Cost Flow Detail'!C100/Units!C35)</f>
        <v>0</v>
      </c>
      <c r="D60" s="70">
        <f>IF(Units!D35=0,0,'Cost Flow Detail'!D100/Units!D35)</f>
        <v>0</v>
      </c>
      <c r="E60" s="47">
        <f>IF(Units!B35=0,0,'Cost Flow Detail'!D100/Units!B35)</f>
        <v>0</v>
      </c>
      <c r="F60" s="70">
        <f>IF(Units!F35=0,0,'Cost Flow Detail'!F100/Units!F35)</f>
        <v>0</v>
      </c>
      <c r="G60" s="70">
        <f>IF(Units!G35=0,0,'Cost Flow Detail'!G100/Units!G35)</f>
        <v>0</v>
      </c>
      <c r="H60" s="70">
        <f>IF(Units!H35=0,0,'Cost Flow Detail'!H100/Units!H35)</f>
        <v>0</v>
      </c>
      <c r="I60" s="47">
        <f>IF(Units!F35=0,0,'Cost Flow Detail'!H100/Units!F35)</f>
        <v>0</v>
      </c>
      <c r="J60" s="70">
        <f>IF(Units!J35=0,0,'Cost Flow Detail'!J100/Units!J35)</f>
        <v>0</v>
      </c>
      <c r="K60" s="70">
        <f>IF(Units!K35=0,0,'Cost Flow Detail'!K100/Units!K35)</f>
        <v>0</v>
      </c>
      <c r="L60" s="70">
        <f>IF(Units!L35=0,0,'Cost Flow Detail'!L100/Units!L35)</f>
        <v>0</v>
      </c>
      <c r="M60" s="47">
        <f>IF(Units!J35=0,0,'Cost Flow Detail'!L100/Units!J35)</f>
        <v>0</v>
      </c>
      <c r="N60" s="70">
        <f>IF(Units!N35=0,0,'Cost Flow Detail'!N100/Units!N35)</f>
        <v>0</v>
      </c>
      <c r="O60" s="70">
        <f>IF(Units!O35=0,0,'Cost Flow Detail'!O100/Units!O35)</f>
        <v>0</v>
      </c>
      <c r="P60" s="70">
        <f>IF(Units!P35=0,0,'Cost Flow Detail'!P100/Units!P35)</f>
        <v>0</v>
      </c>
      <c r="Q60" s="47">
        <f>IF(Units!N35=0,0,'Cost Flow Detail'!P100/Units!N35)</f>
        <v>0</v>
      </c>
      <c r="R60" s="47"/>
    </row>
    <row r="61" spans="1:18" ht="12.75" hidden="1" customHeight="1" outlineLevel="1"/>
    <row r="62" spans="1:18" ht="12.75" hidden="1" customHeight="1" outlineLevel="1" collapsed="1"/>
    <row r="63" spans="1:18" ht="12.75" customHeight="1" collapsed="1"/>
    <row r="64" spans="1:18" ht="12.75" customHeight="1">
      <c r="A64" s="145" t="str">
        <f>"Cost/Output Unit"</f>
        <v>Cost/Output Unit</v>
      </c>
      <c r="B64" s="145"/>
    </row>
    <row r="65" spans="1:18" ht="12.75" hidden="1" customHeight="1" outlineLevel="1">
      <c r="A65" s="1" t="str">
        <f>" "</f>
        <v xml:space="preserve"> </v>
      </c>
    </row>
    <row r="66" spans="1:18" ht="12.75" hidden="1" customHeight="1" outlineLevel="1">
      <c r="B66" s="11" t="str">
        <f>ZZZ__FnCalls!F7</f>
        <v>Jan 2011</v>
      </c>
      <c r="C66" s="12" t="str">
        <f>ZZZ__FnCalls!F8</f>
        <v>Feb 2011</v>
      </c>
      <c r="D66" s="12" t="str">
        <f>ZZZ__FnCalls!F9</f>
        <v>Mar 2011</v>
      </c>
      <c r="E66" s="13" t="str">
        <f>ZZZ__FnCalls!G7</f>
        <v>Q1 2011</v>
      </c>
      <c r="F66" s="12" t="str">
        <f>ZZZ__FnCalls!F10</f>
        <v>Apr 2011</v>
      </c>
      <c r="G66" s="12" t="str">
        <f>ZZZ__FnCalls!F11</f>
        <v>May 2011</v>
      </c>
      <c r="H66" s="12" t="str">
        <f>ZZZ__FnCalls!F12</f>
        <v>Jun 2011</v>
      </c>
      <c r="I66" s="13" t="str">
        <f>ZZZ__FnCalls!G10</f>
        <v>Q2 2011</v>
      </c>
      <c r="J66" s="12" t="str">
        <f>ZZZ__FnCalls!F13</f>
        <v>Jul 2011</v>
      </c>
      <c r="K66" s="12" t="str">
        <f>ZZZ__FnCalls!F14</f>
        <v>Aug 2011</v>
      </c>
      <c r="L66" s="12" t="str">
        <f>ZZZ__FnCalls!F15</f>
        <v>Sep 2011</v>
      </c>
      <c r="M66" s="13" t="str">
        <f>ZZZ__FnCalls!G13</f>
        <v>Q3 2011</v>
      </c>
      <c r="N66" s="12" t="str">
        <f>ZZZ__FnCalls!F16</f>
        <v>Oct 2011</v>
      </c>
      <c r="O66" s="12" t="str">
        <f>ZZZ__FnCalls!F17</f>
        <v>Nov 2011</v>
      </c>
      <c r="P66" s="12" t="str">
        <f>ZZZ__FnCalls!F18</f>
        <v>Dec 2011</v>
      </c>
      <c r="Q66" s="13" t="str">
        <f>ZZZ__FnCalls!G16</f>
        <v>Q4 2011</v>
      </c>
      <c r="R66" s="13" t="str">
        <f>ZZZ__FnCalls!H19</f>
        <v>2012</v>
      </c>
    </row>
    <row r="67" spans="1:18" ht="12.75" hidden="1" customHeight="1" outlineLevel="1">
      <c r="A67" s="4" t="str">
        <f>Labels!B54</f>
        <v>WIP/Unit Out</v>
      </c>
      <c r="B67" s="37"/>
      <c r="C67" s="37"/>
      <c r="D67" s="37"/>
      <c r="E67" s="38"/>
      <c r="F67" s="37"/>
      <c r="G67" s="37"/>
      <c r="H67" s="37"/>
      <c r="I67" s="38"/>
      <c r="J67" s="37"/>
      <c r="K67" s="37"/>
      <c r="L67" s="37"/>
      <c r="M67" s="38"/>
      <c r="N67" s="37"/>
      <c r="O67" s="37"/>
      <c r="P67" s="37"/>
      <c r="Q67" s="38"/>
      <c r="R67" s="38"/>
    </row>
    <row r="68" spans="1:18" ht="12.75" hidden="1" customHeight="1" outlineLevel="1">
      <c r="A68" s="16" t="str">
        <f>"   "&amp;Labels!B64</f>
        <v xml:space="preserve">   Stage 1</v>
      </c>
      <c r="B68" s="39"/>
      <c r="C68" s="39"/>
      <c r="D68" s="39"/>
      <c r="E68" s="40"/>
      <c r="F68" s="39"/>
      <c r="G68" s="39"/>
      <c r="H68" s="39"/>
      <c r="I68" s="40"/>
      <c r="J68" s="39"/>
      <c r="K68" s="39"/>
      <c r="L68" s="39"/>
      <c r="M68" s="40"/>
      <c r="N68" s="39"/>
      <c r="O68" s="39"/>
      <c r="P68" s="39"/>
      <c r="Q68" s="40"/>
      <c r="R68" s="40"/>
    </row>
    <row r="69" spans="1:18" ht="12.75" hidden="1" customHeight="1" outlineLevel="1">
      <c r="A69" s="41" t="str">
        <f>"      "&amp;Labels!B58</f>
        <v xml:space="preserve">      Material</v>
      </c>
      <c r="B69" s="44">
        <f>IF(Units!B10=0,0,'Cost Flow Detail'!B116/Units!B10)</f>
        <v>0</v>
      </c>
      <c r="C69" s="44">
        <f>IF(Units!C10=0,0,'Cost Flow Detail'!C116/Units!C10)</f>
        <v>0</v>
      </c>
      <c r="D69" s="44">
        <f>IF(Units!D10=0,0,'Cost Flow Detail'!D116/Units!D10)</f>
        <v>0</v>
      </c>
      <c r="E69" s="40">
        <f>IF(Units!D10=0,0,'Cost Flow Detail'!D116/Units!D10)</f>
        <v>0</v>
      </c>
      <c r="F69" s="44">
        <f>IF(Units!F10=0,0,'Cost Flow Detail'!F116/Units!F10)</f>
        <v>0</v>
      </c>
      <c r="G69" s="44">
        <f>IF(Units!G10=0,0,'Cost Flow Detail'!G116/Units!G10)</f>
        <v>0</v>
      </c>
      <c r="H69" s="44">
        <f>IF(Units!H10=0,0,'Cost Flow Detail'!H116/Units!H10)</f>
        <v>0</v>
      </c>
      <c r="I69" s="40">
        <f>IF(Units!H10=0,0,'Cost Flow Detail'!H116/Units!H10)</f>
        <v>0</v>
      </c>
      <c r="J69" s="44">
        <f>IF(Units!J10=0,0,'Cost Flow Detail'!J116/Units!J10)</f>
        <v>0</v>
      </c>
      <c r="K69" s="44">
        <f>IF(Units!K10=0,0,'Cost Flow Detail'!K116/Units!K10)</f>
        <v>0</v>
      </c>
      <c r="L69" s="44">
        <f>IF(Units!L10=0,0,'Cost Flow Detail'!L116/Units!L10)</f>
        <v>0</v>
      </c>
      <c r="M69" s="40">
        <f>IF(Units!L10=0,0,'Cost Flow Detail'!L116/Units!L10)</f>
        <v>0</v>
      </c>
      <c r="N69" s="44">
        <f>IF(Units!N10=0,0,'Cost Flow Detail'!N116/Units!N10)</f>
        <v>0</v>
      </c>
      <c r="O69" s="44">
        <f>IF(Units!O10=0,0,'Cost Flow Detail'!O116/Units!O10)</f>
        <v>0</v>
      </c>
      <c r="P69" s="44">
        <f>IF(Units!P10=0,0,'Cost Flow Detail'!P116/Units!P10)</f>
        <v>0</v>
      </c>
      <c r="Q69" s="40">
        <f>IF(Units!P10=0,0,'Cost Flow Detail'!P116/Units!P10)</f>
        <v>0</v>
      </c>
      <c r="R69" s="40"/>
    </row>
    <row r="70" spans="1:18" ht="12.75" hidden="1" customHeight="1" outlineLevel="1">
      <c r="A70" s="41" t="str">
        <f>"      "&amp;Labels!B59</f>
        <v xml:space="preserve">      Labor</v>
      </c>
      <c r="B70" s="44">
        <f>IF(Units!B10=0,0,'Cost Flow Detail'!B117/Units!B10)</f>
        <v>0</v>
      </c>
      <c r="C70" s="44">
        <f>IF(Units!C10=0,0,'Cost Flow Detail'!C117/Units!C10)</f>
        <v>0</v>
      </c>
      <c r="D70" s="44">
        <f>IF(Units!D10=0,0,'Cost Flow Detail'!D117/Units!D10)</f>
        <v>0</v>
      </c>
      <c r="E70" s="40">
        <f>IF(Units!D10=0,0,'Cost Flow Detail'!D117/Units!D10)</f>
        <v>0</v>
      </c>
      <c r="F70" s="44">
        <f>IF(Units!F10=0,0,'Cost Flow Detail'!F117/Units!F10)</f>
        <v>0</v>
      </c>
      <c r="G70" s="44">
        <f>IF(Units!G10=0,0,'Cost Flow Detail'!G117/Units!G10)</f>
        <v>0</v>
      </c>
      <c r="H70" s="44">
        <f>IF(Units!H10=0,0,'Cost Flow Detail'!H117/Units!H10)</f>
        <v>0</v>
      </c>
      <c r="I70" s="40">
        <f>IF(Units!H10=0,0,'Cost Flow Detail'!H117/Units!H10)</f>
        <v>0</v>
      </c>
      <c r="J70" s="44">
        <f>IF(Units!J10=0,0,'Cost Flow Detail'!J117/Units!J10)</f>
        <v>0</v>
      </c>
      <c r="K70" s="44">
        <f>IF(Units!K10=0,0,'Cost Flow Detail'!K117/Units!K10)</f>
        <v>0</v>
      </c>
      <c r="L70" s="44">
        <f>IF(Units!L10=0,0,'Cost Flow Detail'!L117/Units!L10)</f>
        <v>0</v>
      </c>
      <c r="M70" s="40">
        <f>IF(Units!L10=0,0,'Cost Flow Detail'!L117/Units!L10)</f>
        <v>0</v>
      </c>
      <c r="N70" s="44">
        <f>IF(Units!N10=0,0,'Cost Flow Detail'!N117/Units!N10)</f>
        <v>0</v>
      </c>
      <c r="O70" s="44">
        <f>IF(Units!O10=0,0,'Cost Flow Detail'!O117/Units!O10)</f>
        <v>0</v>
      </c>
      <c r="P70" s="44">
        <f>IF(Units!P10=0,0,'Cost Flow Detail'!P117/Units!P10)</f>
        <v>0</v>
      </c>
      <c r="Q70" s="40">
        <f>IF(Units!P10=0,0,'Cost Flow Detail'!P117/Units!P10)</f>
        <v>0</v>
      </c>
      <c r="R70" s="40"/>
    </row>
    <row r="71" spans="1:18" ht="12.75" hidden="1" customHeight="1" outlineLevel="1">
      <c r="A71" s="41" t="str">
        <f>"      "&amp;Labels!B60</f>
        <v xml:space="preserve">      Fixed Exp</v>
      </c>
      <c r="B71" s="44">
        <f>IF(Units!B10=0,0,'Cost Flow Detail'!B118/Units!B10)</f>
        <v>0</v>
      </c>
      <c r="C71" s="44">
        <f>IF(Units!C10=0,0,'Cost Flow Detail'!C118/Units!C10)</f>
        <v>0</v>
      </c>
      <c r="D71" s="44">
        <f>IF(Units!D10=0,0,'Cost Flow Detail'!D118/Units!D10)</f>
        <v>0</v>
      </c>
      <c r="E71" s="40">
        <f>IF(Units!D10=0,0,'Cost Flow Detail'!D118/Units!D10)</f>
        <v>0</v>
      </c>
      <c r="F71" s="44">
        <f>IF(Units!F10=0,0,'Cost Flow Detail'!F118/Units!F10)</f>
        <v>0</v>
      </c>
      <c r="G71" s="44">
        <f>IF(Units!G10=0,0,'Cost Flow Detail'!G118/Units!G10)</f>
        <v>0</v>
      </c>
      <c r="H71" s="44">
        <f>IF(Units!H10=0,0,'Cost Flow Detail'!H118/Units!H10)</f>
        <v>0</v>
      </c>
      <c r="I71" s="40">
        <f>IF(Units!H10=0,0,'Cost Flow Detail'!H118/Units!H10)</f>
        <v>0</v>
      </c>
      <c r="J71" s="44">
        <f>IF(Units!J10=0,0,'Cost Flow Detail'!J118/Units!J10)</f>
        <v>0</v>
      </c>
      <c r="K71" s="44">
        <f>IF(Units!K10=0,0,'Cost Flow Detail'!K118/Units!K10)</f>
        <v>0</v>
      </c>
      <c r="L71" s="44">
        <f>IF(Units!L10=0,0,'Cost Flow Detail'!L118/Units!L10)</f>
        <v>0</v>
      </c>
      <c r="M71" s="40">
        <f>IF(Units!L10=0,0,'Cost Flow Detail'!L118/Units!L10)</f>
        <v>0</v>
      </c>
      <c r="N71" s="44">
        <f>IF(Units!N10=0,0,'Cost Flow Detail'!N118/Units!N10)</f>
        <v>0</v>
      </c>
      <c r="O71" s="44">
        <f>IF(Units!O10=0,0,'Cost Flow Detail'!O118/Units!O10)</f>
        <v>0</v>
      </c>
      <c r="P71" s="44">
        <f>IF(Units!P10=0,0,'Cost Flow Detail'!P118/Units!P10)</f>
        <v>0</v>
      </c>
      <c r="Q71" s="40">
        <f>IF(Units!P10=0,0,'Cost Flow Detail'!P118/Units!P10)</f>
        <v>0</v>
      </c>
      <c r="R71" s="40"/>
    </row>
    <row r="72" spans="1:18" ht="12.75" hidden="1" customHeight="1" outlineLevel="1">
      <c r="A72" s="41" t="str">
        <f>"      "&amp;Labels!B61</f>
        <v xml:space="preserve">      OH</v>
      </c>
      <c r="B72" s="44">
        <f>IF(Units!B10=0,0,'Cost Flow Detail'!B119/Units!B10)</f>
        <v>0</v>
      </c>
      <c r="C72" s="44">
        <f>IF(Units!C10=0,0,'Cost Flow Detail'!C119/Units!C10)</f>
        <v>0</v>
      </c>
      <c r="D72" s="44">
        <f>IF(Units!D10=0,0,'Cost Flow Detail'!D119/Units!D10)</f>
        <v>0</v>
      </c>
      <c r="E72" s="40">
        <f>IF(Units!D10=0,0,'Cost Flow Detail'!D119/Units!D10)</f>
        <v>0</v>
      </c>
      <c r="F72" s="44">
        <f>IF(Units!F10=0,0,'Cost Flow Detail'!F119/Units!F10)</f>
        <v>0</v>
      </c>
      <c r="G72" s="44">
        <f>IF(Units!G10=0,0,'Cost Flow Detail'!G119/Units!G10)</f>
        <v>0</v>
      </c>
      <c r="H72" s="44">
        <f>IF(Units!H10=0,0,'Cost Flow Detail'!H119/Units!H10)</f>
        <v>0</v>
      </c>
      <c r="I72" s="40">
        <f>IF(Units!H10=0,0,'Cost Flow Detail'!H119/Units!H10)</f>
        <v>0</v>
      </c>
      <c r="J72" s="44">
        <f>IF(Units!J10=0,0,'Cost Flow Detail'!J119/Units!J10)</f>
        <v>0</v>
      </c>
      <c r="K72" s="44">
        <f>IF(Units!K10=0,0,'Cost Flow Detail'!K119/Units!K10)</f>
        <v>0</v>
      </c>
      <c r="L72" s="44">
        <f>IF(Units!L10=0,0,'Cost Flow Detail'!L119/Units!L10)</f>
        <v>0</v>
      </c>
      <c r="M72" s="40">
        <f>IF(Units!L10=0,0,'Cost Flow Detail'!L119/Units!L10)</f>
        <v>0</v>
      </c>
      <c r="N72" s="44">
        <f>IF(Units!N10=0,0,'Cost Flow Detail'!N119/Units!N10)</f>
        <v>0</v>
      </c>
      <c r="O72" s="44">
        <f>IF(Units!O10=0,0,'Cost Flow Detail'!O119/Units!O10)</f>
        <v>0</v>
      </c>
      <c r="P72" s="44">
        <f>IF(Units!P10=0,0,'Cost Flow Detail'!P119/Units!P10)</f>
        <v>0</v>
      </c>
      <c r="Q72" s="40">
        <f>IF(Units!P10=0,0,'Cost Flow Detail'!P119/Units!P10)</f>
        <v>0</v>
      </c>
      <c r="R72" s="40"/>
    </row>
    <row r="73" spans="1:18" ht="12.75" hidden="1" customHeight="1" outlineLevel="1">
      <c r="A73" s="16" t="str">
        <f>"   "&amp;Labels!B65</f>
        <v xml:space="preserve">   Stage 2</v>
      </c>
      <c r="B73" s="39"/>
      <c r="C73" s="39"/>
      <c r="D73" s="39"/>
      <c r="E73" s="40"/>
      <c r="F73" s="39"/>
      <c r="G73" s="39"/>
      <c r="H73" s="39"/>
      <c r="I73" s="40"/>
      <c r="J73" s="39"/>
      <c r="K73" s="39"/>
      <c r="L73" s="39"/>
      <c r="M73" s="40"/>
      <c r="N73" s="39"/>
      <c r="O73" s="39"/>
      <c r="P73" s="39"/>
      <c r="Q73" s="40"/>
      <c r="R73" s="40"/>
    </row>
    <row r="74" spans="1:18" ht="12.75" hidden="1" customHeight="1" outlineLevel="1">
      <c r="A74" s="41" t="str">
        <f>"      "&amp;Labels!B58</f>
        <v xml:space="preserve">      Material</v>
      </c>
      <c r="B74" s="44">
        <f>IF(Units!B11=0,0,'Cost Flow Detail'!B122/Units!B11)</f>
        <v>0</v>
      </c>
      <c r="C74" s="44">
        <f>IF(Units!C11=0,0,'Cost Flow Detail'!C122/Units!C11)</f>
        <v>0</v>
      </c>
      <c r="D74" s="44">
        <f>IF(Units!D11=0,0,'Cost Flow Detail'!D122/Units!D11)</f>
        <v>0</v>
      </c>
      <c r="E74" s="40">
        <f>IF(Units!D11=0,0,'Cost Flow Detail'!D122/Units!D11)</f>
        <v>0</v>
      </c>
      <c r="F74" s="44">
        <f>IF(Units!F11=0,0,'Cost Flow Detail'!F122/Units!F11)</f>
        <v>0</v>
      </c>
      <c r="G74" s="44">
        <f>IF(Units!G11=0,0,'Cost Flow Detail'!G122/Units!G11)</f>
        <v>0</v>
      </c>
      <c r="H74" s="44">
        <f>IF(Units!H11=0,0,'Cost Flow Detail'!H122/Units!H11)</f>
        <v>0</v>
      </c>
      <c r="I74" s="40">
        <f>IF(Units!H11=0,0,'Cost Flow Detail'!H122/Units!H11)</f>
        <v>0</v>
      </c>
      <c r="J74" s="44">
        <f>IF(Units!J11=0,0,'Cost Flow Detail'!J122/Units!J11)</f>
        <v>0</v>
      </c>
      <c r="K74" s="44">
        <f>IF(Units!K11=0,0,'Cost Flow Detail'!K122/Units!K11)</f>
        <v>0</v>
      </c>
      <c r="L74" s="44">
        <f>IF(Units!L11=0,0,'Cost Flow Detail'!L122/Units!L11)</f>
        <v>0</v>
      </c>
      <c r="M74" s="40">
        <f>IF(Units!L11=0,0,'Cost Flow Detail'!L122/Units!L11)</f>
        <v>0</v>
      </c>
      <c r="N74" s="44">
        <f>IF(Units!N11=0,0,'Cost Flow Detail'!N122/Units!N11)</f>
        <v>0</v>
      </c>
      <c r="O74" s="44">
        <f>IF(Units!O11=0,0,'Cost Flow Detail'!O122/Units!O11)</f>
        <v>0</v>
      </c>
      <c r="P74" s="44">
        <f>IF(Units!P11=0,0,'Cost Flow Detail'!P122/Units!P11)</f>
        <v>0</v>
      </c>
      <c r="Q74" s="40">
        <f>IF(Units!P11=0,0,'Cost Flow Detail'!P122/Units!P11)</f>
        <v>0</v>
      </c>
      <c r="R74" s="40"/>
    </row>
    <row r="75" spans="1:18" ht="12.75" hidden="1" customHeight="1" outlineLevel="1">
      <c r="A75" s="41" t="str">
        <f>"      "&amp;Labels!B59</f>
        <v xml:space="preserve">      Labor</v>
      </c>
      <c r="B75" s="44">
        <f>IF(Units!B11=0,0,'Cost Flow Detail'!B123/Units!B11)</f>
        <v>0</v>
      </c>
      <c r="C75" s="44">
        <f>IF(Units!C11=0,0,'Cost Flow Detail'!C123/Units!C11)</f>
        <v>0</v>
      </c>
      <c r="D75" s="44">
        <f>IF(Units!D11=0,0,'Cost Flow Detail'!D123/Units!D11)</f>
        <v>0</v>
      </c>
      <c r="E75" s="40">
        <f>IF(Units!D11=0,0,'Cost Flow Detail'!D123/Units!D11)</f>
        <v>0</v>
      </c>
      <c r="F75" s="44">
        <f>IF(Units!F11=0,0,'Cost Flow Detail'!F123/Units!F11)</f>
        <v>0</v>
      </c>
      <c r="G75" s="44">
        <f>IF(Units!G11=0,0,'Cost Flow Detail'!G123/Units!G11)</f>
        <v>0</v>
      </c>
      <c r="H75" s="44">
        <f>IF(Units!H11=0,0,'Cost Flow Detail'!H123/Units!H11)</f>
        <v>0</v>
      </c>
      <c r="I75" s="40">
        <f>IF(Units!H11=0,0,'Cost Flow Detail'!H123/Units!H11)</f>
        <v>0</v>
      </c>
      <c r="J75" s="44">
        <f>IF(Units!J11=0,0,'Cost Flow Detail'!J123/Units!J11)</f>
        <v>0</v>
      </c>
      <c r="K75" s="44">
        <f>IF(Units!K11=0,0,'Cost Flow Detail'!K123/Units!K11)</f>
        <v>0</v>
      </c>
      <c r="L75" s="44">
        <f>IF(Units!L11=0,0,'Cost Flow Detail'!L123/Units!L11)</f>
        <v>0</v>
      </c>
      <c r="M75" s="40">
        <f>IF(Units!L11=0,0,'Cost Flow Detail'!L123/Units!L11)</f>
        <v>0</v>
      </c>
      <c r="N75" s="44">
        <f>IF(Units!N11=0,0,'Cost Flow Detail'!N123/Units!N11)</f>
        <v>0</v>
      </c>
      <c r="O75" s="44">
        <f>IF(Units!O11=0,0,'Cost Flow Detail'!O123/Units!O11)</f>
        <v>0</v>
      </c>
      <c r="P75" s="44">
        <f>IF(Units!P11=0,0,'Cost Flow Detail'!P123/Units!P11)</f>
        <v>0</v>
      </c>
      <c r="Q75" s="40">
        <f>IF(Units!P11=0,0,'Cost Flow Detail'!P123/Units!P11)</f>
        <v>0</v>
      </c>
      <c r="R75" s="40"/>
    </row>
    <row r="76" spans="1:18" ht="12.75" hidden="1" customHeight="1" outlineLevel="1">
      <c r="A76" s="41" t="str">
        <f>"      "&amp;Labels!B60</f>
        <v xml:space="preserve">      Fixed Exp</v>
      </c>
      <c r="B76" s="44">
        <f>IF(Units!B11=0,0,'Cost Flow Detail'!B124/Units!B11)</f>
        <v>0</v>
      </c>
      <c r="C76" s="44">
        <f>IF(Units!C11=0,0,'Cost Flow Detail'!C124/Units!C11)</f>
        <v>0</v>
      </c>
      <c r="D76" s="44">
        <f>IF(Units!D11=0,0,'Cost Flow Detail'!D124/Units!D11)</f>
        <v>0</v>
      </c>
      <c r="E76" s="40">
        <f>IF(Units!D11=0,0,'Cost Flow Detail'!D124/Units!D11)</f>
        <v>0</v>
      </c>
      <c r="F76" s="44">
        <f>IF(Units!F11=0,0,'Cost Flow Detail'!F124/Units!F11)</f>
        <v>0</v>
      </c>
      <c r="G76" s="44">
        <f>IF(Units!G11=0,0,'Cost Flow Detail'!G124/Units!G11)</f>
        <v>0</v>
      </c>
      <c r="H76" s="44">
        <f>IF(Units!H11=0,0,'Cost Flow Detail'!H124/Units!H11)</f>
        <v>0</v>
      </c>
      <c r="I76" s="40">
        <f>IF(Units!H11=0,0,'Cost Flow Detail'!H124/Units!H11)</f>
        <v>0</v>
      </c>
      <c r="J76" s="44">
        <f>IF(Units!J11=0,0,'Cost Flow Detail'!J124/Units!J11)</f>
        <v>0</v>
      </c>
      <c r="K76" s="44">
        <f>IF(Units!K11=0,0,'Cost Flow Detail'!K124/Units!K11)</f>
        <v>0</v>
      </c>
      <c r="L76" s="44">
        <f>IF(Units!L11=0,0,'Cost Flow Detail'!L124/Units!L11)</f>
        <v>0</v>
      </c>
      <c r="M76" s="40">
        <f>IF(Units!L11=0,0,'Cost Flow Detail'!L124/Units!L11)</f>
        <v>0</v>
      </c>
      <c r="N76" s="44">
        <f>IF(Units!N11=0,0,'Cost Flow Detail'!N124/Units!N11)</f>
        <v>0</v>
      </c>
      <c r="O76" s="44">
        <f>IF(Units!O11=0,0,'Cost Flow Detail'!O124/Units!O11)</f>
        <v>0</v>
      </c>
      <c r="P76" s="44">
        <f>IF(Units!P11=0,0,'Cost Flow Detail'!P124/Units!P11)</f>
        <v>0</v>
      </c>
      <c r="Q76" s="40">
        <f>IF(Units!P11=0,0,'Cost Flow Detail'!P124/Units!P11)</f>
        <v>0</v>
      </c>
      <c r="R76" s="40"/>
    </row>
    <row r="77" spans="1:18" ht="12.75" hidden="1" customHeight="1" outlineLevel="1">
      <c r="A77" s="41" t="str">
        <f>"      "&amp;Labels!B61</f>
        <v xml:space="preserve">      OH</v>
      </c>
      <c r="B77" s="44">
        <f>IF(Units!B11=0,0,'Cost Flow Detail'!B125/Units!B11)</f>
        <v>0</v>
      </c>
      <c r="C77" s="44">
        <f>IF(Units!C11=0,0,'Cost Flow Detail'!C125/Units!C11)</f>
        <v>0</v>
      </c>
      <c r="D77" s="44">
        <f>IF(Units!D11=0,0,'Cost Flow Detail'!D125/Units!D11)</f>
        <v>0</v>
      </c>
      <c r="E77" s="40">
        <f>IF(Units!D11=0,0,'Cost Flow Detail'!D125/Units!D11)</f>
        <v>0</v>
      </c>
      <c r="F77" s="44">
        <f>IF(Units!F11=0,0,'Cost Flow Detail'!F125/Units!F11)</f>
        <v>0</v>
      </c>
      <c r="G77" s="44">
        <f>IF(Units!G11=0,0,'Cost Flow Detail'!G125/Units!G11)</f>
        <v>0</v>
      </c>
      <c r="H77" s="44">
        <f>IF(Units!H11=0,0,'Cost Flow Detail'!H125/Units!H11)</f>
        <v>0</v>
      </c>
      <c r="I77" s="40">
        <f>IF(Units!H11=0,0,'Cost Flow Detail'!H125/Units!H11)</f>
        <v>0</v>
      </c>
      <c r="J77" s="44">
        <f>IF(Units!J11=0,0,'Cost Flow Detail'!J125/Units!J11)</f>
        <v>0</v>
      </c>
      <c r="K77" s="44">
        <f>IF(Units!K11=0,0,'Cost Flow Detail'!K125/Units!K11)</f>
        <v>0</v>
      </c>
      <c r="L77" s="44">
        <f>IF(Units!L11=0,0,'Cost Flow Detail'!L125/Units!L11)</f>
        <v>0</v>
      </c>
      <c r="M77" s="40">
        <f>IF(Units!L11=0,0,'Cost Flow Detail'!L125/Units!L11)</f>
        <v>0</v>
      </c>
      <c r="N77" s="44">
        <f>IF(Units!N11=0,0,'Cost Flow Detail'!N125/Units!N11)</f>
        <v>0</v>
      </c>
      <c r="O77" s="44">
        <f>IF(Units!O11=0,0,'Cost Flow Detail'!O125/Units!O11)</f>
        <v>0</v>
      </c>
      <c r="P77" s="44">
        <f>IF(Units!P11=0,0,'Cost Flow Detail'!P125/Units!P11)</f>
        <v>0</v>
      </c>
      <c r="Q77" s="40">
        <f>IF(Units!P11=0,0,'Cost Flow Detail'!P125/Units!P11)</f>
        <v>0</v>
      </c>
      <c r="R77" s="40"/>
    </row>
    <row r="78" spans="1:18" ht="12.75" hidden="1" customHeight="1" outlineLevel="1">
      <c r="A78" s="16" t="str">
        <f>"   "&amp;Labels!B66</f>
        <v xml:space="preserve">   Stage 3</v>
      </c>
      <c r="B78" s="39"/>
      <c r="C78" s="39"/>
      <c r="D78" s="39"/>
      <c r="E78" s="40"/>
      <c r="F78" s="39"/>
      <c r="G78" s="39"/>
      <c r="H78" s="39"/>
      <c r="I78" s="40"/>
      <c r="J78" s="39"/>
      <c r="K78" s="39"/>
      <c r="L78" s="39"/>
      <c r="M78" s="40"/>
      <c r="N78" s="39"/>
      <c r="O78" s="39"/>
      <c r="P78" s="39"/>
      <c r="Q78" s="40"/>
      <c r="R78" s="40"/>
    </row>
    <row r="79" spans="1:18" ht="12.75" hidden="1" customHeight="1" outlineLevel="1">
      <c r="A79" s="41" t="str">
        <f>"      "&amp;Labels!B58</f>
        <v xml:space="preserve">      Material</v>
      </c>
      <c r="B79" s="44">
        <f>IF(Units!B12=0,0,'Cost Flow Detail'!B128/Units!B12)</f>
        <v>0</v>
      </c>
      <c r="C79" s="44">
        <f>IF(Units!C12=0,0,'Cost Flow Detail'!C128/Units!C12)</f>
        <v>0</v>
      </c>
      <c r="D79" s="44">
        <f>IF(Units!D12=0,0,'Cost Flow Detail'!D128/Units!D12)</f>
        <v>0</v>
      </c>
      <c r="E79" s="40">
        <f>IF(Units!D12=0,0,'Cost Flow Detail'!D128/Units!D12)</f>
        <v>0</v>
      </c>
      <c r="F79" s="44">
        <f>IF(Units!F12=0,0,'Cost Flow Detail'!F128/Units!F12)</f>
        <v>0</v>
      </c>
      <c r="G79" s="44">
        <f>IF(Units!G12=0,0,'Cost Flow Detail'!G128/Units!G12)</f>
        <v>0</v>
      </c>
      <c r="H79" s="44">
        <f>IF(Units!H12=0,0,'Cost Flow Detail'!H128/Units!H12)</f>
        <v>0</v>
      </c>
      <c r="I79" s="40">
        <f>IF(Units!H12=0,0,'Cost Flow Detail'!H128/Units!H12)</f>
        <v>0</v>
      </c>
      <c r="J79" s="44">
        <f>IF(Units!J12=0,0,'Cost Flow Detail'!J128/Units!J12)</f>
        <v>0</v>
      </c>
      <c r="K79" s="44">
        <f>IF(Units!K12=0,0,'Cost Flow Detail'!K128/Units!K12)</f>
        <v>0</v>
      </c>
      <c r="L79" s="44">
        <f>IF(Units!L12=0,0,'Cost Flow Detail'!L128/Units!L12)</f>
        <v>0</v>
      </c>
      <c r="M79" s="40">
        <f>IF(Units!L12=0,0,'Cost Flow Detail'!L128/Units!L12)</f>
        <v>0</v>
      </c>
      <c r="N79" s="44">
        <f>IF(Units!N12=0,0,'Cost Flow Detail'!N128/Units!N12)</f>
        <v>0</v>
      </c>
      <c r="O79" s="44">
        <f>IF(Units!O12=0,0,'Cost Flow Detail'!O128/Units!O12)</f>
        <v>0</v>
      </c>
      <c r="P79" s="44">
        <f>IF(Units!P12=0,0,'Cost Flow Detail'!P128/Units!P12)</f>
        <v>0</v>
      </c>
      <c r="Q79" s="40">
        <f>IF(Units!P12=0,0,'Cost Flow Detail'!P128/Units!P12)</f>
        <v>0</v>
      </c>
      <c r="R79" s="40"/>
    </row>
    <row r="80" spans="1:18" ht="12.75" hidden="1" customHeight="1" outlineLevel="1">
      <c r="A80" s="41" t="str">
        <f>"      "&amp;Labels!B59</f>
        <v xml:space="preserve">      Labor</v>
      </c>
      <c r="B80" s="44">
        <f>IF(Units!B12=0,0,'Cost Flow Detail'!B129/Units!B12)</f>
        <v>0</v>
      </c>
      <c r="C80" s="44">
        <f>IF(Units!C12=0,0,'Cost Flow Detail'!C129/Units!C12)</f>
        <v>0</v>
      </c>
      <c r="D80" s="44">
        <f>IF(Units!D12=0,0,'Cost Flow Detail'!D129/Units!D12)</f>
        <v>0</v>
      </c>
      <c r="E80" s="40">
        <f>IF(Units!D12=0,0,'Cost Flow Detail'!D129/Units!D12)</f>
        <v>0</v>
      </c>
      <c r="F80" s="44">
        <f>IF(Units!F12=0,0,'Cost Flow Detail'!F129/Units!F12)</f>
        <v>0</v>
      </c>
      <c r="G80" s="44">
        <f>IF(Units!G12=0,0,'Cost Flow Detail'!G129/Units!G12)</f>
        <v>0</v>
      </c>
      <c r="H80" s="44">
        <f>IF(Units!H12=0,0,'Cost Flow Detail'!H129/Units!H12)</f>
        <v>0</v>
      </c>
      <c r="I80" s="40">
        <f>IF(Units!H12=0,0,'Cost Flow Detail'!H129/Units!H12)</f>
        <v>0</v>
      </c>
      <c r="J80" s="44">
        <f>IF(Units!J12=0,0,'Cost Flow Detail'!J129/Units!J12)</f>
        <v>0</v>
      </c>
      <c r="K80" s="44">
        <f>IF(Units!K12=0,0,'Cost Flow Detail'!K129/Units!K12)</f>
        <v>0</v>
      </c>
      <c r="L80" s="44">
        <f>IF(Units!L12=0,0,'Cost Flow Detail'!L129/Units!L12)</f>
        <v>0</v>
      </c>
      <c r="M80" s="40">
        <f>IF(Units!L12=0,0,'Cost Flow Detail'!L129/Units!L12)</f>
        <v>0</v>
      </c>
      <c r="N80" s="44">
        <f>IF(Units!N12=0,0,'Cost Flow Detail'!N129/Units!N12)</f>
        <v>0</v>
      </c>
      <c r="O80" s="44">
        <f>IF(Units!O12=0,0,'Cost Flow Detail'!O129/Units!O12)</f>
        <v>0</v>
      </c>
      <c r="P80" s="44">
        <f>IF(Units!P12=0,0,'Cost Flow Detail'!P129/Units!P12)</f>
        <v>0</v>
      </c>
      <c r="Q80" s="40">
        <f>IF(Units!P12=0,0,'Cost Flow Detail'!P129/Units!P12)</f>
        <v>0</v>
      </c>
      <c r="R80" s="40"/>
    </row>
    <row r="81" spans="1:18" ht="12.75" hidden="1" customHeight="1" outlineLevel="1">
      <c r="A81" s="41" t="str">
        <f>"      "&amp;Labels!B60</f>
        <v xml:space="preserve">      Fixed Exp</v>
      </c>
      <c r="B81" s="44">
        <f>IF(Units!B12=0,0,'Cost Flow Detail'!B130/Units!B12)</f>
        <v>0</v>
      </c>
      <c r="C81" s="44">
        <f>IF(Units!C12=0,0,'Cost Flow Detail'!C130/Units!C12)</f>
        <v>0</v>
      </c>
      <c r="D81" s="44">
        <f>IF(Units!D12=0,0,'Cost Flow Detail'!D130/Units!D12)</f>
        <v>0</v>
      </c>
      <c r="E81" s="40">
        <f>IF(Units!D12=0,0,'Cost Flow Detail'!D130/Units!D12)</f>
        <v>0</v>
      </c>
      <c r="F81" s="44">
        <f>IF(Units!F12=0,0,'Cost Flow Detail'!F130/Units!F12)</f>
        <v>0</v>
      </c>
      <c r="G81" s="44">
        <f>IF(Units!G12=0,0,'Cost Flow Detail'!G130/Units!G12)</f>
        <v>0</v>
      </c>
      <c r="H81" s="44">
        <f>IF(Units!H12=0,0,'Cost Flow Detail'!H130/Units!H12)</f>
        <v>0</v>
      </c>
      <c r="I81" s="40">
        <f>IF(Units!H12=0,0,'Cost Flow Detail'!H130/Units!H12)</f>
        <v>0</v>
      </c>
      <c r="J81" s="44">
        <f>IF(Units!J12=0,0,'Cost Flow Detail'!J130/Units!J12)</f>
        <v>0</v>
      </c>
      <c r="K81" s="44">
        <f>IF(Units!K12=0,0,'Cost Flow Detail'!K130/Units!K12)</f>
        <v>0</v>
      </c>
      <c r="L81" s="44">
        <f>IF(Units!L12=0,0,'Cost Flow Detail'!L130/Units!L12)</f>
        <v>0</v>
      </c>
      <c r="M81" s="40">
        <f>IF(Units!L12=0,0,'Cost Flow Detail'!L130/Units!L12)</f>
        <v>0</v>
      </c>
      <c r="N81" s="44">
        <f>IF(Units!N12=0,0,'Cost Flow Detail'!N130/Units!N12)</f>
        <v>0</v>
      </c>
      <c r="O81" s="44">
        <f>IF(Units!O12=0,0,'Cost Flow Detail'!O130/Units!O12)</f>
        <v>0</v>
      </c>
      <c r="P81" s="44">
        <f>IF(Units!P12=0,0,'Cost Flow Detail'!P130/Units!P12)</f>
        <v>0</v>
      </c>
      <c r="Q81" s="40">
        <f>IF(Units!P12=0,0,'Cost Flow Detail'!P130/Units!P12)</f>
        <v>0</v>
      </c>
      <c r="R81" s="40"/>
    </row>
    <row r="82" spans="1:18" ht="12.75" hidden="1" customHeight="1" outlineLevel="1">
      <c r="A82" s="41" t="str">
        <f>"      "&amp;Labels!B61</f>
        <v xml:space="preserve">      OH</v>
      </c>
      <c r="B82" s="44">
        <f>IF(Units!B12=0,0,'Cost Flow Detail'!B131/Units!B12)</f>
        <v>0</v>
      </c>
      <c r="C82" s="44">
        <f>IF(Units!C12=0,0,'Cost Flow Detail'!C131/Units!C12)</f>
        <v>0</v>
      </c>
      <c r="D82" s="44">
        <f>IF(Units!D12=0,0,'Cost Flow Detail'!D131/Units!D12)</f>
        <v>0</v>
      </c>
      <c r="E82" s="40">
        <f>IF(Units!D12=0,0,'Cost Flow Detail'!D131/Units!D12)</f>
        <v>0</v>
      </c>
      <c r="F82" s="44">
        <f>IF(Units!F12=0,0,'Cost Flow Detail'!F131/Units!F12)</f>
        <v>0</v>
      </c>
      <c r="G82" s="44">
        <f>IF(Units!G12=0,0,'Cost Flow Detail'!G131/Units!G12)</f>
        <v>0</v>
      </c>
      <c r="H82" s="44">
        <f>IF(Units!H12=0,0,'Cost Flow Detail'!H131/Units!H12)</f>
        <v>0</v>
      </c>
      <c r="I82" s="40">
        <f>IF(Units!H12=0,0,'Cost Flow Detail'!H131/Units!H12)</f>
        <v>0</v>
      </c>
      <c r="J82" s="44">
        <f>IF(Units!J12=0,0,'Cost Flow Detail'!J131/Units!J12)</f>
        <v>0</v>
      </c>
      <c r="K82" s="44">
        <f>IF(Units!K12=0,0,'Cost Flow Detail'!K131/Units!K12)</f>
        <v>0</v>
      </c>
      <c r="L82" s="44">
        <f>IF(Units!L12=0,0,'Cost Flow Detail'!L131/Units!L12)</f>
        <v>0</v>
      </c>
      <c r="M82" s="40">
        <f>IF(Units!L12=0,0,'Cost Flow Detail'!L131/Units!L12)</f>
        <v>0</v>
      </c>
      <c r="N82" s="44">
        <f>IF(Units!N12=0,0,'Cost Flow Detail'!N131/Units!N12)</f>
        <v>0</v>
      </c>
      <c r="O82" s="44">
        <f>IF(Units!O12=0,0,'Cost Flow Detail'!O131/Units!O12)</f>
        <v>0</v>
      </c>
      <c r="P82" s="44">
        <f>IF(Units!P12=0,0,'Cost Flow Detail'!P131/Units!P12)</f>
        <v>0</v>
      </c>
      <c r="Q82" s="40">
        <f>IF(Units!P12=0,0,'Cost Flow Detail'!P131/Units!P12)</f>
        <v>0</v>
      </c>
      <c r="R82" s="40"/>
    </row>
    <row r="83" spans="1:18" ht="12.75" hidden="1" customHeight="1" outlineLevel="1">
      <c r="A83" s="6"/>
      <c r="B83" s="35"/>
      <c r="C83" s="35"/>
      <c r="D83" s="35"/>
      <c r="E83" s="6"/>
      <c r="F83" s="35"/>
      <c r="G83" s="35"/>
      <c r="H83" s="35"/>
      <c r="I83" s="6"/>
      <c r="J83" s="35"/>
      <c r="K83" s="35"/>
      <c r="L83" s="35"/>
      <c r="M83" s="6"/>
      <c r="N83" s="35"/>
      <c r="O83" s="35"/>
      <c r="P83" s="35"/>
      <c r="Q83" s="6"/>
      <c r="R83" s="6"/>
    </row>
    <row r="84" spans="1:18" ht="12.75" hidden="1" customHeight="1" outlineLevel="1">
      <c r="A84" s="7" t="str">
        <f>Labels!B11</f>
        <v>COGS/Unit</v>
      </c>
      <c r="B84" s="43"/>
      <c r="C84" s="43"/>
      <c r="D84" s="43"/>
      <c r="E84" s="40"/>
      <c r="F84" s="43"/>
      <c r="G84" s="43"/>
      <c r="H84" s="43"/>
      <c r="I84" s="40"/>
      <c r="J84" s="43"/>
      <c r="K84" s="43"/>
      <c r="L84" s="43"/>
      <c r="M84" s="40"/>
      <c r="N84" s="43"/>
      <c r="O84" s="43"/>
      <c r="P84" s="43"/>
      <c r="Q84" s="40"/>
      <c r="R84" s="40"/>
    </row>
    <row r="85" spans="1:18" ht="12.75" hidden="1" customHeight="1" outlineLevel="1">
      <c r="A85" s="16" t="str">
        <f>"   "&amp;Labels!B64</f>
        <v xml:space="preserve">   Stage 1</v>
      </c>
      <c r="B85" s="39"/>
      <c r="C85" s="39"/>
      <c r="D85" s="39"/>
      <c r="E85" s="40"/>
      <c r="F85" s="39"/>
      <c r="G85" s="39"/>
      <c r="H85" s="39"/>
      <c r="I85" s="40"/>
      <c r="J85" s="39"/>
      <c r="K85" s="39"/>
      <c r="L85" s="39"/>
      <c r="M85" s="40"/>
      <c r="N85" s="39"/>
      <c r="O85" s="39"/>
      <c r="P85" s="39"/>
      <c r="Q85" s="40"/>
      <c r="R85" s="40"/>
    </row>
    <row r="86" spans="1:18" ht="12.75" hidden="1" customHeight="1" outlineLevel="1">
      <c r="A86" s="41" t="str">
        <f>"      "&amp;Labels!B58</f>
        <v xml:space="preserve">      Material</v>
      </c>
      <c r="B86" s="44">
        <f>IF(0=0,0,'Cost Flow Detail'!B142/0)</f>
        <v>0</v>
      </c>
      <c r="C86" s="44">
        <f>IF(0=0,0,'Cost Flow Detail'!C142/0)</f>
        <v>0</v>
      </c>
      <c r="D86" s="44">
        <f>IF(0=0,0,'Cost Flow Detail'!D142/0)</f>
        <v>0</v>
      </c>
      <c r="E86" s="40">
        <f>IF(0=0,0,SUM('Cost Flow Detail'!B142:D142)/0)</f>
        <v>0</v>
      </c>
      <c r="F86" s="44">
        <f>IF(0=0,0,'Cost Flow Detail'!F142/0)</f>
        <v>0</v>
      </c>
      <c r="G86" s="44">
        <f>IF(0=0,0,'Cost Flow Detail'!G142/0)</f>
        <v>0</v>
      </c>
      <c r="H86" s="44">
        <f>IF(0=0,0,'Cost Flow Detail'!H142/0)</f>
        <v>0</v>
      </c>
      <c r="I86" s="40">
        <f>IF(0=0,0,SUM('Cost Flow Detail'!F142:H142)/0)</f>
        <v>0</v>
      </c>
      <c r="J86" s="44">
        <f>IF(0=0,0,'Cost Flow Detail'!J142/0)</f>
        <v>0</v>
      </c>
      <c r="K86" s="44">
        <f>IF(0=0,0,'Cost Flow Detail'!K142/0)</f>
        <v>0</v>
      </c>
      <c r="L86" s="44">
        <f>IF(0=0,0,'Cost Flow Detail'!L142/0)</f>
        <v>0</v>
      </c>
      <c r="M86" s="40">
        <f>IF(0=0,0,SUM('Cost Flow Detail'!J142:L142)/0)</f>
        <v>0</v>
      </c>
      <c r="N86" s="44">
        <f>IF(0=0,0,'Cost Flow Detail'!N142/0)</f>
        <v>0</v>
      </c>
      <c r="O86" s="44">
        <f>IF(0=0,0,'Cost Flow Detail'!O142/0)</f>
        <v>0</v>
      </c>
      <c r="P86" s="44">
        <f>IF(0=0,0,'Cost Flow Detail'!P142/0)</f>
        <v>0</v>
      </c>
      <c r="Q86" s="40">
        <f>IF(0=0,0,SUM('Cost Flow Detail'!N142:P142)/0)</f>
        <v>0</v>
      </c>
      <c r="R86" s="40"/>
    </row>
    <row r="87" spans="1:18" ht="12.75" hidden="1" customHeight="1" outlineLevel="1">
      <c r="A87" s="41" t="str">
        <f>"      "&amp;Labels!B59</f>
        <v xml:space="preserve">      Labor</v>
      </c>
      <c r="B87" s="44">
        <f>IF(0=0,0,'Cost Flow Detail'!B143/0)</f>
        <v>0</v>
      </c>
      <c r="C87" s="44">
        <f>IF(0=0,0,'Cost Flow Detail'!C143/0)</f>
        <v>0</v>
      </c>
      <c r="D87" s="44">
        <f>IF(0=0,0,'Cost Flow Detail'!D143/0)</f>
        <v>0</v>
      </c>
      <c r="E87" s="40">
        <f>IF(0=0,0,SUM('Cost Flow Detail'!B143:D143)/0)</f>
        <v>0</v>
      </c>
      <c r="F87" s="44">
        <f>IF(0=0,0,'Cost Flow Detail'!F143/0)</f>
        <v>0</v>
      </c>
      <c r="G87" s="44">
        <f>IF(0=0,0,'Cost Flow Detail'!G143/0)</f>
        <v>0</v>
      </c>
      <c r="H87" s="44">
        <f>IF(0=0,0,'Cost Flow Detail'!H143/0)</f>
        <v>0</v>
      </c>
      <c r="I87" s="40">
        <f>IF(0=0,0,SUM('Cost Flow Detail'!F143:H143)/0)</f>
        <v>0</v>
      </c>
      <c r="J87" s="44">
        <f>IF(0=0,0,'Cost Flow Detail'!J143/0)</f>
        <v>0</v>
      </c>
      <c r="K87" s="44">
        <f>IF(0=0,0,'Cost Flow Detail'!K143/0)</f>
        <v>0</v>
      </c>
      <c r="L87" s="44">
        <f>IF(0=0,0,'Cost Flow Detail'!L143/0)</f>
        <v>0</v>
      </c>
      <c r="M87" s="40">
        <f>IF(0=0,0,SUM('Cost Flow Detail'!J143:L143)/0)</f>
        <v>0</v>
      </c>
      <c r="N87" s="44">
        <f>IF(0=0,0,'Cost Flow Detail'!N143/0)</f>
        <v>0</v>
      </c>
      <c r="O87" s="44">
        <f>IF(0=0,0,'Cost Flow Detail'!O143/0)</f>
        <v>0</v>
      </c>
      <c r="P87" s="44">
        <f>IF(0=0,0,'Cost Flow Detail'!P143/0)</f>
        <v>0</v>
      </c>
      <c r="Q87" s="40">
        <f>IF(0=0,0,SUM('Cost Flow Detail'!N143:P143)/0)</f>
        <v>0</v>
      </c>
      <c r="R87" s="40"/>
    </row>
    <row r="88" spans="1:18" ht="12.75" hidden="1" customHeight="1" outlineLevel="1">
      <c r="A88" s="41" t="str">
        <f>"      "&amp;Labels!B60</f>
        <v xml:space="preserve">      Fixed Exp</v>
      </c>
      <c r="B88" s="44">
        <f>IF(0=0,0,'Cost Flow Detail'!B144/0)</f>
        <v>0</v>
      </c>
      <c r="C88" s="44">
        <f>IF(0=0,0,'Cost Flow Detail'!C144/0)</f>
        <v>0</v>
      </c>
      <c r="D88" s="44">
        <f>IF(0=0,0,'Cost Flow Detail'!D144/0)</f>
        <v>0</v>
      </c>
      <c r="E88" s="40">
        <f>IF(0=0,0,SUM('Cost Flow Detail'!B144:D144)/0)</f>
        <v>0</v>
      </c>
      <c r="F88" s="44">
        <f>IF(0=0,0,'Cost Flow Detail'!F144/0)</f>
        <v>0</v>
      </c>
      <c r="G88" s="44">
        <f>IF(0=0,0,'Cost Flow Detail'!G144/0)</f>
        <v>0</v>
      </c>
      <c r="H88" s="44">
        <f>IF(0=0,0,'Cost Flow Detail'!H144/0)</f>
        <v>0</v>
      </c>
      <c r="I88" s="40">
        <f>IF(0=0,0,SUM('Cost Flow Detail'!F144:H144)/0)</f>
        <v>0</v>
      </c>
      <c r="J88" s="44">
        <f>IF(0=0,0,'Cost Flow Detail'!J144/0)</f>
        <v>0</v>
      </c>
      <c r="K88" s="44">
        <f>IF(0=0,0,'Cost Flow Detail'!K144/0)</f>
        <v>0</v>
      </c>
      <c r="L88" s="44">
        <f>IF(0=0,0,'Cost Flow Detail'!L144/0)</f>
        <v>0</v>
      </c>
      <c r="M88" s="40">
        <f>IF(0=0,0,SUM('Cost Flow Detail'!J144:L144)/0)</f>
        <v>0</v>
      </c>
      <c r="N88" s="44">
        <f>IF(0=0,0,'Cost Flow Detail'!N144/0)</f>
        <v>0</v>
      </c>
      <c r="O88" s="44">
        <f>IF(0=0,0,'Cost Flow Detail'!O144/0)</f>
        <v>0</v>
      </c>
      <c r="P88" s="44">
        <f>IF(0=0,0,'Cost Flow Detail'!P144/0)</f>
        <v>0</v>
      </c>
      <c r="Q88" s="40">
        <f>IF(0=0,0,SUM('Cost Flow Detail'!N144:P144)/0)</f>
        <v>0</v>
      </c>
      <c r="R88" s="40"/>
    </row>
    <row r="89" spans="1:18" ht="12.75" hidden="1" customHeight="1" outlineLevel="1">
      <c r="A89" s="41" t="str">
        <f>"      "&amp;Labels!B61</f>
        <v xml:space="preserve">      OH</v>
      </c>
      <c r="B89" s="44">
        <f>IF(0=0,0,'Cost Flow Detail'!B145/0)</f>
        <v>0</v>
      </c>
      <c r="C89" s="44">
        <f>IF(0=0,0,'Cost Flow Detail'!C145/0)</f>
        <v>0</v>
      </c>
      <c r="D89" s="44">
        <f>IF(0=0,0,'Cost Flow Detail'!D145/0)</f>
        <v>0</v>
      </c>
      <c r="E89" s="40">
        <f>IF(0=0,0,SUM('Cost Flow Detail'!B145:D145)/0)</f>
        <v>0</v>
      </c>
      <c r="F89" s="44">
        <f>IF(0=0,0,'Cost Flow Detail'!F145/0)</f>
        <v>0</v>
      </c>
      <c r="G89" s="44">
        <f>IF(0=0,0,'Cost Flow Detail'!G145/0)</f>
        <v>0</v>
      </c>
      <c r="H89" s="44">
        <f>IF(0=0,0,'Cost Flow Detail'!H145/0)</f>
        <v>0</v>
      </c>
      <c r="I89" s="40">
        <f>IF(0=0,0,SUM('Cost Flow Detail'!F145:H145)/0)</f>
        <v>0</v>
      </c>
      <c r="J89" s="44">
        <f>IF(0=0,0,'Cost Flow Detail'!J145/0)</f>
        <v>0</v>
      </c>
      <c r="K89" s="44">
        <f>IF(0=0,0,'Cost Flow Detail'!K145/0)</f>
        <v>0</v>
      </c>
      <c r="L89" s="44">
        <f>IF(0=0,0,'Cost Flow Detail'!L145/0)</f>
        <v>0</v>
      </c>
      <c r="M89" s="40">
        <f>IF(0=0,0,SUM('Cost Flow Detail'!J145:L145)/0)</f>
        <v>0</v>
      </c>
      <c r="N89" s="44">
        <f>IF(0=0,0,'Cost Flow Detail'!N145/0)</f>
        <v>0</v>
      </c>
      <c r="O89" s="44">
        <f>IF(0=0,0,'Cost Flow Detail'!O145/0)</f>
        <v>0</v>
      </c>
      <c r="P89" s="44">
        <f>IF(0=0,0,'Cost Flow Detail'!P145/0)</f>
        <v>0</v>
      </c>
      <c r="Q89" s="40">
        <f>IF(0=0,0,SUM('Cost Flow Detail'!N145:P145)/0)</f>
        <v>0</v>
      </c>
      <c r="R89" s="40"/>
    </row>
    <row r="90" spans="1:18" ht="12.75" hidden="1" customHeight="1" outlineLevel="1">
      <c r="A90" s="16" t="str">
        <f>"   "&amp;Labels!B65</f>
        <v xml:space="preserve">   Stage 2</v>
      </c>
      <c r="B90" s="39"/>
      <c r="C90" s="39"/>
      <c r="D90" s="39"/>
      <c r="E90" s="40"/>
      <c r="F90" s="39"/>
      <c r="G90" s="39"/>
      <c r="H90" s="39"/>
      <c r="I90" s="40"/>
      <c r="J90" s="39"/>
      <c r="K90" s="39"/>
      <c r="L90" s="39"/>
      <c r="M90" s="40"/>
      <c r="N90" s="39"/>
      <c r="O90" s="39"/>
      <c r="P90" s="39"/>
      <c r="Q90" s="40"/>
      <c r="R90" s="40"/>
    </row>
    <row r="91" spans="1:18" ht="12.75" hidden="1" customHeight="1" outlineLevel="1">
      <c r="A91" s="41" t="str">
        <f>"      "&amp;Labels!B58</f>
        <v xml:space="preserve">      Material</v>
      </c>
      <c r="B91" s="44">
        <f>IF(0=0,0,'Cost Flow Detail'!B148/0)</f>
        <v>0</v>
      </c>
      <c r="C91" s="44">
        <f>IF(0=0,0,'Cost Flow Detail'!C148/0)</f>
        <v>0</v>
      </c>
      <c r="D91" s="44">
        <f>IF(0=0,0,'Cost Flow Detail'!D148/0)</f>
        <v>0</v>
      </c>
      <c r="E91" s="40">
        <f>IF(0=0,0,SUM('Cost Flow Detail'!B148:D148)/0)</f>
        <v>0</v>
      </c>
      <c r="F91" s="44">
        <f>IF(0=0,0,'Cost Flow Detail'!F148/0)</f>
        <v>0</v>
      </c>
      <c r="G91" s="44">
        <f>IF(0=0,0,'Cost Flow Detail'!G148/0)</f>
        <v>0</v>
      </c>
      <c r="H91" s="44">
        <f>IF(0=0,0,'Cost Flow Detail'!H148/0)</f>
        <v>0</v>
      </c>
      <c r="I91" s="40">
        <f>IF(0=0,0,SUM('Cost Flow Detail'!F148:H148)/0)</f>
        <v>0</v>
      </c>
      <c r="J91" s="44">
        <f>IF(0=0,0,'Cost Flow Detail'!J148/0)</f>
        <v>0</v>
      </c>
      <c r="K91" s="44">
        <f>IF(0=0,0,'Cost Flow Detail'!K148/0)</f>
        <v>0</v>
      </c>
      <c r="L91" s="44">
        <f>IF(0=0,0,'Cost Flow Detail'!L148/0)</f>
        <v>0</v>
      </c>
      <c r="M91" s="40">
        <f>IF(0=0,0,SUM('Cost Flow Detail'!J148:L148)/0)</f>
        <v>0</v>
      </c>
      <c r="N91" s="44">
        <f>IF(0=0,0,'Cost Flow Detail'!N148/0)</f>
        <v>0</v>
      </c>
      <c r="O91" s="44">
        <f>IF(0=0,0,'Cost Flow Detail'!O148/0)</f>
        <v>0</v>
      </c>
      <c r="P91" s="44">
        <f>IF(0=0,0,'Cost Flow Detail'!P148/0)</f>
        <v>0</v>
      </c>
      <c r="Q91" s="40">
        <f>IF(0=0,0,SUM('Cost Flow Detail'!N148:P148)/0)</f>
        <v>0</v>
      </c>
      <c r="R91" s="40"/>
    </row>
    <row r="92" spans="1:18" ht="12.75" hidden="1" customHeight="1" outlineLevel="1">
      <c r="A92" s="41" t="str">
        <f>"      "&amp;Labels!B59</f>
        <v xml:space="preserve">      Labor</v>
      </c>
      <c r="B92" s="44">
        <f>IF(0=0,0,'Cost Flow Detail'!B149/0)</f>
        <v>0</v>
      </c>
      <c r="C92" s="44">
        <f>IF(0=0,0,'Cost Flow Detail'!C149/0)</f>
        <v>0</v>
      </c>
      <c r="D92" s="44">
        <f>IF(0=0,0,'Cost Flow Detail'!D149/0)</f>
        <v>0</v>
      </c>
      <c r="E92" s="40">
        <f>IF(0=0,0,SUM('Cost Flow Detail'!B149:D149)/0)</f>
        <v>0</v>
      </c>
      <c r="F92" s="44">
        <f>IF(0=0,0,'Cost Flow Detail'!F149/0)</f>
        <v>0</v>
      </c>
      <c r="G92" s="44">
        <f>IF(0=0,0,'Cost Flow Detail'!G149/0)</f>
        <v>0</v>
      </c>
      <c r="H92" s="44">
        <f>IF(0=0,0,'Cost Flow Detail'!H149/0)</f>
        <v>0</v>
      </c>
      <c r="I92" s="40">
        <f>IF(0=0,0,SUM('Cost Flow Detail'!F149:H149)/0)</f>
        <v>0</v>
      </c>
      <c r="J92" s="44">
        <f>IF(0=0,0,'Cost Flow Detail'!J149/0)</f>
        <v>0</v>
      </c>
      <c r="K92" s="44">
        <f>IF(0=0,0,'Cost Flow Detail'!K149/0)</f>
        <v>0</v>
      </c>
      <c r="L92" s="44">
        <f>IF(0=0,0,'Cost Flow Detail'!L149/0)</f>
        <v>0</v>
      </c>
      <c r="M92" s="40">
        <f>IF(0=0,0,SUM('Cost Flow Detail'!J149:L149)/0)</f>
        <v>0</v>
      </c>
      <c r="N92" s="44">
        <f>IF(0=0,0,'Cost Flow Detail'!N149/0)</f>
        <v>0</v>
      </c>
      <c r="O92" s="44">
        <f>IF(0=0,0,'Cost Flow Detail'!O149/0)</f>
        <v>0</v>
      </c>
      <c r="P92" s="44">
        <f>IF(0=0,0,'Cost Flow Detail'!P149/0)</f>
        <v>0</v>
      </c>
      <c r="Q92" s="40">
        <f>IF(0=0,0,SUM('Cost Flow Detail'!N149:P149)/0)</f>
        <v>0</v>
      </c>
      <c r="R92" s="40"/>
    </row>
    <row r="93" spans="1:18" ht="12.75" hidden="1" customHeight="1" outlineLevel="1">
      <c r="A93" s="41" t="str">
        <f>"      "&amp;Labels!B60</f>
        <v xml:space="preserve">      Fixed Exp</v>
      </c>
      <c r="B93" s="44">
        <f>IF(0=0,0,'Cost Flow Detail'!B150/0)</f>
        <v>0</v>
      </c>
      <c r="C93" s="44">
        <f>IF(0=0,0,'Cost Flow Detail'!C150/0)</f>
        <v>0</v>
      </c>
      <c r="D93" s="44">
        <f>IF(0=0,0,'Cost Flow Detail'!D150/0)</f>
        <v>0</v>
      </c>
      <c r="E93" s="40">
        <f>IF(0=0,0,SUM('Cost Flow Detail'!B150:D150)/0)</f>
        <v>0</v>
      </c>
      <c r="F93" s="44">
        <f>IF(0=0,0,'Cost Flow Detail'!F150/0)</f>
        <v>0</v>
      </c>
      <c r="G93" s="44">
        <f>IF(0=0,0,'Cost Flow Detail'!G150/0)</f>
        <v>0</v>
      </c>
      <c r="H93" s="44">
        <f>IF(0=0,0,'Cost Flow Detail'!H150/0)</f>
        <v>0</v>
      </c>
      <c r="I93" s="40">
        <f>IF(0=0,0,SUM('Cost Flow Detail'!F150:H150)/0)</f>
        <v>0</v>
      </c>
      <c r="J93" s="44">
        <f>IF(0=0,0,'Cost Flow Detail'!J150/0)</f>
        <v>0</v>
      </c>
      <c r="K93" s="44">
        <f>IF(0=0,0,'Cost Flow Detail'!K150/0)</f>
        <v>0</v>
      </c>
      <c r="L93" s="44">
        <f>IF(0=0,0,'Cost Flow Detail'!L150/0)</f>
        <v>0</v>
      </c>
      <c r="M93" s="40">
        <f>IF(0=0,0,SUM('Cost Flow Detail'!J150:L150)/0)</f>
        <v>0</v>
      </c>
      <c r="N93" s="44">
        <f>IF(0=0,0,'Cost Flow Detail'!N150/0)</f>
        <v>0</v>
      </c>
      <c r="O93" s="44">
        <f>IF(0=0,0,'Cost Flow Detail'!O150/0)</f>
        <v>0</v>
      </c>
      <c r="P93" s="44">
        <f>IF(0=0,0,'Cost Flow Detail'!P150/0)</f>
        <v>0</v>
      </c>
      <c r="Q93" s="40">
        <f>IF(0=0,0,SUM('Cost Flow Detail'!N150:P150)/0)</f>
        <v>0</v>
      </c>
      <c r="R93" s="40"/>
    </row>
    <row r="94" spans="1:18" ht="12.75" hidden="1" customHeight="1" outlineLevel="1">
      <c r="A94" s="41" t="str">
        <f>"      "&amp;Labels!B61</f>
        <v xml:space="preserve">      OH</v>
      </c>
      <c r="B94" s="44">
        <f>IF(0=0,0,'Cost Flow Detail'!B151/0)</f>
        <v>0</v>
      </c>
      <c r="C94" s="44">
        <f>IF(0=0,0,'Cost Flow Detail'!C151/0)</f>
        <v>0</v>
      </c>
      <c r="D94" s="44">
        <f>IF(0=0,0,'Cost Flow Detail'!D151/0)</f>
        <v>0</v>
      </c>
      <c r="E94" s="40">
        <f>IF(0=0,0,SUM('Cost Flow Detail'!B151:D151)/0)</f>
        <v>0</v>
      </c>
      <c r="F94" s="44">
        <f>IF(0=0,0,'Cost Flow Detail'!F151/0)</f>
        <v>0</v>
      </c>
      <c r="G94" s="44">
        <f>IF(0=0,0,'Cost Flow Detail'!G151/0)</f>
        <v>0</v>
      </c>
      <c r="H94" s="44">
        <f>IF(0=0,0,'Cost Flow Detail'!H151/0)</f>
        <v>0</v>
      </c>
      <c r="I94" s="40">
        <f>IF(0=0,0,SUM('Cost Flow Detail'!F151:H151)/0)</f>
        <v>0</v>
      </c>
      <c r="J94" s="44">
        <f>IF(0=0,0,'Cost Flow Detail'!J151/0)</f>
        <v>0</v>
      </c>
      <c r="K94" s="44">
        <f>IF(0=0,0,'Cost Flow Detail'!K151/0)</f>
        <v>0</v>
      </c>
      <c r="L94" s="44">
        <f>IF(0=0,0,'Cost Flow Detail'!L151/0)</f>
        <v>0</v>
      </c>
      <c r="M94" s="40">
        <f>IF(0=0,0,SUM('Cost Flow Detail'!J151:L151)/0)</f>
        <v>0</v>
      </c>
      <c r="N94" s="44">
        <f>IF(0=0,0,'Cost Flow Detail'!N151/0)</f>
        <v>0</v>
      </c>
      <c r="O94" s="44">
        <f>IF(0=0,0,'Cost Flow Detail'!O151/0)</f>
        <v>0</v>
      </c>
      <c r="P94" s="44">
        <f>IF(0=0,0,'Cost Flow Detail'!P151/0)</f>
        <v>0</v>
      </c>
      <c r="Q94" s="40">
        <f>IF(0=0,0,SUM('Cost Flow Detail'!N151:P151)/0)</f>
        <v>0</v>
      </c>
      <c r="R94" s="40"/>
    </row>
    <row r="95" spans="1:18" ht="12.75" hidden="1" customHeight="1" outlineLevel="1">
      <c r="A95" s="16" t="str">
        <f>"   "&amp;Labels!B66</f>
        <v xml:space="preserve">   Stage 3</v>
      </c>
      <c r="B95" s="39"/>
      <c r="C95" s="39"/>
      <c r="D95" s="39"/>
      <c r="E95" s="40"/>
      <c r="F95" s="39"/>
      <c r="G95" s="39"/>
      <c r="H95" s="39"/>
      <c r="I95" s="40"/>
      <c r="J95" s="39"/>
      <c r="K95" s="39"/>
      <c r="L95" s="39"/>
      <c r="M95" s="40"/>
      <c r="N95" s="39"/>
      <c r="O95" s="39"/>
      <c r="P95" s="39"/>
      <c r="Q95" s="40"/>
      <c r="R95" s="40"/>
    </row>
    <row r="96" spans="1:18" ht="12.75" hidden="1" customHeight="1" outlineLevel="1">
      <c r="A96" s="41" t="str">
        <f>"      "&amp;Labels!B58</f>
        <v xml:space="preserve">      Material</v>
      </c>
      <c r="B96" s="44">
        <f>IF(0=0,0,'Cost Flow Detail'!B154/0)</f>
        <v>0</v>
      </c>
      <c r="C96" s="44">
        <f>IF(0=0,0,'Cost Flow Detail'!C154/0)</f>
        <v>0</v>
      </c>
      <c r="D96" s="44">
        <f>IF(0=0,0,'Cost Flow Detail'!D154/0)</f>
        <v>0</v>
      </c>
      <c r="E96" s="40">
        <f>IF(0=0,0,SUM('Cost Flow Detail'!B154:D154)/0)</f>
        <v>0</v>
      </c>
      <c r="F96" s="44">
        <f>IF(0=0,0,'Cost Flow Detail'!F154/0)</f>
        <v>0</v>
      </c>
      <c r="G96" s="44">
        <f>IF(0=0,0,'Cost Flow Detail'!G154/0)</f>
        <v>0</v>
      </c>
      <c r="H96" s="44">
        <f>IF(0=0,0,'Cost Flow Detail'!H154/0)</f>
        <v>0</v>
      </c>
      <c r="I96" s="40">
        <f>IF(0=0,0,SUM('Cost Flow Detail'!F154:H154)/0)</f>
        <v>0</v>
      </c>
      <c r="J96" s="44">
        <f>IF(0=0,0,'Cost Flow Detail'!J154/0)</f>
        <v>0</v>
      </c>
      <c r="K96" s="44">
        <f>IF(0=0,0,'Cost Flow Detail'!K154/0)</f>
        <v>0</v>
      </c>
      <c r="L96" s="44">
        <f>IF(0=0,0,'Cost Flow Detail'!L154/0)</f>
        <v>0</v>
      </c>
      <c r="M96" s="40">
        <f>IF(0=0,0,SUM('Cost Flow Detail'!J154:L154)/0)</f>
        <v>0</v>
      </c>
      <c r="N96" s="44">
        <f>IF(0=0,0,'Cost Flow Detail'!N154/0)</f>
        <v>0</v>
      </c>
      <c r="O96" s="44">
        <f>IF(0=0,0,'Cost Flow Detail'!O154/0)</f>
        <v>0</v>
      </c>
      <c r="P96" s="44">
        <f>IF(0=0,0,'Cost Flow Detail'!P154/0)</f>
        <v>0</v>
      </c>
      <c r="Q96" s="40">
        <f>IF(0=0,0,SUM('Cost Flow Detail'!N154:P154)/0)</f>
        <v>0</v>
      </c>
      <c r="R96" s="40"/>
    </row>
    <row r="97" spans="1:18" ht="12.75" hidden="1" customHeight="1" outlineLevel="1">
      <c r="A97" s="41" t="str">
        <f>"      "&amp;Labels!B59</f>
        <v xml:space="preserve">      Labor</v>
      </c>
      <c r="B97" s="44">
        <f>IF(0=0,0,'Cost Flow Detail'!B155/0)</f>
        <v>0</v>
      </c>
      <c r="C97" s="44">
        <f>IF(0=0,0,'Cost Flow Detail'!C155/0)</f>
        <v>0</v>
      </c>
      <c r="D97" s="44">
        <f>IF(0=0,0,'Cost Flow Detail'!D155/0)</f>
        <v>0</v>
      </c>
      <c r="E97" s="40">
        <f>IF(0=0,0,SUM('Cost Flow Detail'!B155:D155)/0)</f>
        <v>0</v>
      </c>
      <c r="F97" s="44">
        <f>IF(0=0,0,'Cost Flow Detail'!F155/0)</f>
        <v>0</v>
      </c>
      <c r="G97" s="44">
        <f>IF(0=0,0,'Cost Flow Detail'!G155/0)</f>
        <v>0</v>
      </c>
      <c r="H97" s="44">
        <f>IF(0=0,0,'Cost Flow Detail'!H155/0)</f>
        <v>0</v>
      </c>
      <c r="I97" s="40">
        <f>IF(0=0,0,SUM('Cost Flow Detail'!F155:H155)/0)</f>
        <v>0</v>
      </c>
      <c r="J97" s="44">
        <f>IF(0=0,0,'Cost Flow Detail'!J155/0)</f>
        <v>0</v>
      </c>
      <c r="K97" s="44">
        <f>IF(0=0,0,'Cost Flow Detail'!K155/0)</f>
        <v>0</v>
      </c>
      <c r="L97" s="44">
        <f>IF(0=0,0,'Cost Flow Detail'!L155/0)</f>
        <v>0</v>
      </c>
      <c r="M97" s="40">
        <f>IF(0=0,0,SUM('Cost Flow Detail'!J155:L155)/0)</f>
        <v>0</v>
      </c>
      <c r="N97" s="44">
        <f>IF(0=0,0,'Cost Flow Detail'!N155/0)</f>
        <v>0</v>
      </c>
      <c r="O97" s="44">
        <f>IF(0=0,0,'Cost Flow Detail'!O155/0)</f>
        <v>0</v>
      </c>
      <c r="P97" s="44">
        <f>IF(0=0,0,'Cost Flow Detail'!P155/0)</f>
        <v>0</v>
      </c>
      <c r="Q97" s="40">
        <f>IF(0=0,0,SUM('Cost Flow Detail'!N155:P155)/0)</f>
        <v>0</v>
      </c>
      <c r="R97" s="40"/>
    </row>
    <row r="98" spans="1:18" ht="12.75" hidden="1" customHeight="1" outlineLevel="1">
      <c r="A98" s="41" t="str">
        <f>"      "&amp;Labels!B60</f>
        <v xml:space="preserve">      Fixed Exp</v>
      </c>
      <c r="B98" s="44">
        <f>IF(0=0,0,'Cost Flow Detail'!B156/0)</f>
        <v>0</v>
      </c>
      <c r="C98" s="44">
        <f>IF(0=0,0,'Cost Flow Detail'!C156/0)</f>
        <v>0</v>
      </c>
      <c r="D98" s="44">
        <f>IF(0=0,0,'Cost Flow Detail'!D156/0)</f>
        <v>0</v>
      </c>
      <c r="E98" s="40">
        <f>IF(0=0,0,SUM('Cost Flow Detail'!B156:D156)/0)</f>
        <v>0</v>
      </c>
      <c r="F98" s="44">
        <f>IF(0=0,0,'Cost Flow Detail'!F156/0)</f>
        <v>0</v>
      </c>
      <c r="G98" s="44">
        <f>IF(0=0,0,'Cost Flow Detail'!G156/0)</f>
        <v>0</v>
      </c>
      <c r="H98" s="44">
        <f>IF(0=0,0,'Cost Flow Detail'!H156/0)</f>
        <v>0</v>
      </c>
      <c r="I98" s="40">
        <f>IF(0=0,0,SUM('Cost Flow Detail'!F156:H156)/0)</f>
        <v>0</v>
      </c>
      <c r="J98" s="44">
        <f>IF(0=0,0,'Cost Flow Detail'!J156/0)</f>
        <v>0</v>
      </c>
      <c r="K98" s="44">
        <f>IF(0=0,0,'Cost Flow Detail'!K156/0)</f>
        <v>0</v>
      </c>
      <c r="L98" s="44">
        <f>IF(0=0,0,'Cost Flow Detail'!L156/0)</f>
        <v>0</v>
      </c>
      <c r="M98" s="40">
        <f>IF(0=0,0,SUM('Cost Flow Detail'!J156:L156)/0)</f>
        <v>0</v>
      </c>
      <c r="N98" s="44">
        <f>IF(0=0,0,'Cost Flow Detail'!N156/0)</f>
        <v>0</v>
      </c>
      <c r="O98" s="44">
        <f>IF(0=0,0,'Cost Flow Detail'!O156/0)</f>
        <v>0</v>
      </c>
      <c r="P98" s="44">
        <f>IF(0=0,0,'Cost Flow Detail'!P156/0)</f>
        <v>0</v>
      </c>
      <c r="Q98" s="40">
        <f>IF(0=0,0,SUM('Cost Flow Detail'!N156:P156)/0)</f>
        <v>0</v>
      </c>
      <c r="R98" s="40"/>
    </row>
    <row r="99" spans="1:18" ht="12.75" hidden="1" customHeight="1" outlineLevel="1">
      <c r="A99" s="77" t="str">
        <f>"      "&amp;Labels!B61</f>
        <v xml:space="preserve">      OH</v>
      </c>
      <c r="B99" s="70">
        <f>IF(0=0,0,'Cost Flow Detail'!B157/0)</f>
        <v>0</v>
      </c>
      <c r="C99" s="70">
        <f>IF(0=0,0,'Cost Flow Detail'!C157/0)</f>
        <v>0</v>
      </c>
      <c r="D99" s="70">
        <f>IF(0=0,0,'Cost Flow Detail'!D157/0)</f>
        <v>0</v>
      </c>
      <c r="E99" s="47">
        <f>IF(0=0,0,SUM('Cost Flow Detail'!B157:D157)/0)</f>
        <v>0</v>
      </c>
      <c r="F99" s="70">
        <f>IF(0=0,0,'Cost Flow Detail'!F157/0)</f>
        <v>0</v>
      </c>
      <c r="G99" s="70">
        <f>IF(0=0,0,'Cost Flow Detail'!G157/0)</f>
        <v>0</v>
      </c>
      <c r="H99" s="70">
        <f>IF(0=0,0,'Cost Flow Detail'!H157/0)</f>
        <v>0</v>
      </c>
      <c r="I99" s="47">
        <f>IF(0=0,0,SUM('Cost Flow Detail'!F157:H157)/0)</f>
        <v>0</v>
      </c>
      <c r="J99" s="70">
        <f>IF(0=0,0,'Cost Flow Detail'!J157/0)</f>
        <v>0</v>
      </c>
      <c r="K99" s="70">
        <f>IF(0=0,0,'Cost Flow Detail'!K157/0)</f>
        <v>0</v>
      </c>
      <c r="L99" s="70">
        <f>IF(0=0,0,'Cost Flow Detail'!L157/0)</f>
        <v>0</v>
      </c>
      <c r="M99" s="47">
        <f>IF(0=0,0,SUM('Cost Flow Detail'!J157:L157)/0)</f>
        <v>0</v>
      </c>
      <c r="N99" s="70">
        <f>IF(0=0,0,'Cost Flow Detail'!N157/0)</f>
        <v>0</v>
      </c>
      <c r="O99" s="70">
        <f>IF(0=0,0,'Cost Flow Detail'!O157/0)</f>
        <v>0</v>
      </c>
      <c r="P99" s="70">
        <f>IF(0=0,0,'Cost Flow Detail'!P157/0)</f>
        <v>0</v>
      </c>
      <c r="Q99" s="47">
        <f>IF(0=0,0,SUM('Cost Flow Detail'!N157:P157)/0)</f>
        <v>0</v>
      </c>
      <c r="R99" s="47"/>
    </row>
    <row r="100" spans="1:18" ht="12.75" hidden="1" customHeight="1" outlineLevel="1"/>
    <row r="101" spans="1:18" ht="12.75" hidden="1" customHeight="1" outlineLevel="1" collapsed="1"/>
    <row r="102" spans="1:18" ht="12.75" customHeight="1" collapsed="1"/>
    <row r="103" spans="1:18" ht="12.75" customHeight="1">
      <c r="A103" s="2" t="str">
        <f>"Scrap"</f>
        <v>Scrap</v>
      </c>
    </row>
    <row r="104" spans="1:18" ht="12.75" hidden="1" customHeight="1" outlineLevel="1">
      <c r="A104" s="1" t="str">
        <f>" "</f>
        <v xml:space="preserve"> </v>
      </c>
    </row>
    <row r="105" spans="1:18" ht="12.75" hidden="1" customHeight="1" outlineLevel="1">
      <c r="B105" s="11" t="str">
        <f>ZZZ__FnCalls!F7</f>
        <v>Jan 2011</v>
      </c>
      <c r="C105" s="12" t="str">
        <f>ZZZ__FnCalls!F8</f>
        <v>Feb 2011</v>
      </c>
      <c r="D105" s="12" t="str">
        <f>ZZZ__FnCalls!F9</f>
        <v>Mar 2011</v>
      </c>
      <c r="E105" s="13" t="str">
        <f>ZZZ__FnCalls!G7</f>
        <v>Q1 2011</v>
      </c>
      <c r="F105" s="12" t="str">
        <f>ZZZ__FnCalls!F10</f>
        <v>Apr 2011</v>
      </c>
      <c r="G105" s="12" t="str">
        <f>ZZZ__FnCalls!F11</f>
        <v>May 2011</v>
      </c>
      <c r="H105" s="12" t="str">
        <f>ZZZ__FnCalls!F12</f>
        <v>Jun 2011</v>
      </c>
      <c r="I105" s="13" t="str">
        <f>ZZZ__FnCalls!G10</f>
        <v>Q2 2011</v>
      </c>
      <c r="J105" s="12" t="str">
        <f>ZZZ__FnCalls!F13</f>
        <v>Jul 2011</v>
      </c>
      <c r="K105" s="12" t="str">
        <f>ZZZ__FnCalls!F14</f>
        <v>Aug 2011</v>
      </c>
      <c r="L105" s="12" t="str">
        <f>ZZZ__FnCalls!F15</f>
        <v>Sep 2011</v>
      </c>
      <c r="M105" s="13" t="str">
        <f>ZZZ__FnCalls!G13</f>
        <v>Q3 2011</v>
      </c>
      <c r="N105" s="12" t="str">
        <f>ZZZ__FnCalls!F16</f>
        <v>Oct 2011</v>
      </c>
      <c r="O105" s="12" t="str">
        <f>ZZZ__FnCalls!F17</f>
        <v>Nov 2011</v>
      </c>
      <c r="P105" s="12" t="str">
        <f>ZZZ__FnCalls!F18</f>
        <v>Dec 2011</v>
      </c>
      <c r="Q105" s="13" t="str">
        <f>ZZZ__FnCalls!G16</f>
        <v>Q4 2011</v>
      </c>
      <c r="R105" s="13" t="str">
        <f>ZZZ__FnCalls!H19</f>
        <v>2012</v>
      </c>
    </row>
    <row r="106" spans="1:18" ht="12.75" hidden="1" customHeight="1" outlineLevel="1">
      <c r="A106" s="4" t="str">
        <f>Labels!B64</f>
        <v>Stage 1</v>
      </c>
      <c r="B106" s="71"/>
      <c r="C106" s="71"/>
      <c r="D106" s="71"/>
      <c r="E106" s="4"/>
      <c r="F106" s="71"/>
      <c r="G106" s="71"/>
      <c r="H106" s="71"/>
      <c r="I106" s="4"/>
      <c r="J106" s="71"/>
      <c r="K106" s="71"/>
      <c r="L106" s="71"/>
      <c r="M106" s="4"/>
      <c r="N106" s="71"/>
      <c r="O106" s="71"/>
      <c r="P106" s="71"/>
      <c r="Q106" s="4"/>
      <c r="R106" s="4"/>
    </row>
    <row r="107" spans="1:18" ht="12.75" hidden="1" customHeight="1" outlineLevel="1">
      <c r="A107" s="16" t="str">
        <f>"   "&amp;Labels!B31</f>
        <v xml:space="preserve">   Scrap Cost/Unit</v>
      </c>
      <c r="B107" s="39">
        <f>'Unit Cost'!B48</f>
        <v>0</v>
      </c>
      <c r="C107" s="39">
        <f>'Unit Cost'!C48</f>
        <v>0</v>
      </c>
      <c r="D107" s="39">
        <f>'Unit Cost'!D48</f>
        <v>0</v>
      </c>
      <c r="E107" s="40">
        <f>IF(SUM(Units!B44:D44)=0,0,SUM('Cost Flow'!B61:D61)/SUM(Units!B44:D44))</f>
        <v>0</v>
      </c>
      <c r="F107" s="39">
        <f>'Unit Cost'!F48</f>
        <v>0</v>
      </c>
      <c r="G107" s="39">
        <f>'Unit Cost'!G48</f>
        <v>0</v>
      </c>
      <c r="H107" s="39">
        <f>'Unit Cost'!H48</f>
        <v>0</v>
      </c>
      <c r="I107" s="40">
        <f>IF(SUM(Units!F44:H44)=0,0,SUM('Cost Flow'!F61:H61)/SUM(Units!F44:H44))</f>
        <v>0</v>
      </c>
      <c r="J107" s="39">
        <f>'Unit Cost'!J48</f>
        <v>0</v>
      </c>
      <c r="K107" s="39">
        <f>'Unit Cost'!K48</f>
        <v>0</v>
      </c>
      <c r="L107" s="39">
        <f>'Unit Cost'!L48</f>
        <v>0</v>
      </c>
      <c r="M107" s="40">
        <f>IF(SUM(Units!J44:L44)=0,0,SUM('Cost Flow'!J61:L61)/SUM(Units!J44:L44))</f>
        <v>0</v>
      </c>
      <c r="N107" s="39">
        <f>'Unit Cost'!N48</f>
        <v>0</v>
      </c>
      <c r="O107" s="39">
        <f>'Unit Cost'!O48</f>
        <v>0</v>
      </c>
      <c r="P107" s="39">
        <f>'Unit Cost'!P48</f>
        <v>0</v>
      </c>
      <c r="Q107" s="40">
        <f>IF(SUM(Units!N44:P44)=0,0,SUM('Cost Flow'!N61:P61)/SUM(Units!N44:P44))</f>
        <v>0</v>
      </c>
      <c r="R107" s="40"/>
    </row>
    <row r="108" spans="1:18" ht="12.75" hidden="1" customHeight="1" outlineLevel="1">
      <c r="A108" s="16" t="str">
        <f>"   "&amp;Labels!B36</f>
        <v xml:space="preserve">   Scrap Salvage $/Unit</v>
      </c>
      <c r="B108" s="39">
        <f>Inputs!B92</f>
        <v>0</v>
      </c>
      <c r="C108" s="39">
        <f>Inputs!C92</f>
        <v>0</v>
      </c>
      <c r="D108" s="39">
        <f>Inputs!D92</f>
        <v>0</v>
      </c>
      <c r="E108" s="40">
        <f>IF(SUM(Units!B44:D44)=0,0,SUM('Cost Flow'!B62:D62)/SUM(Units!B44:D44))</f>
        <v>0</v>
      </c>
      <c r="F108" s="39">
        <f>Inputs!F92</f>
        <v>0</v>
      </c>
      <c r="G108" s="39">
        <f>Inputs!G92</f>
        <v>0</v>
      </c>
      <c r="H108" s="39">
        <f>Inputs!H92</f>
        <v>0</v>
      </c>
      <c r="I108" s="40">
        <f>IF(SUM(Units!F44:H44)=0,0,SUM('Cost Flow'!F62:H62)/SUM(Units!F44:H44))</f>
        <v>0</v>
      </c>
      <c r="J108" s="39">
        <f>Inputs!J92</f>
        <v>0</v>
      </c>
      <c r="K108" s="39">
        <f>Inputs!K92</f>
        <v>0</v>
      </c>
      <c r="L108" s="39">
        <f>Inputs!L92</f>
        <v>0</v>
      </c>
      <c r="M108" s="40">
        <f>IF(SUM(Units!J44:L44)=0,0,SUM('Cost Flow'!J62:L62)/SUM(Units!J44:L44))</f>
        <v>0</v>
      </c>
      <c r="N108" s="39">
        <f>Inputs!N92</f>
        <v>0</v>
      </c>
      <c r="O108" s="39">
        <f>Inputs!O92</f>
        <v>0</v>
      </c>
      <c r="P108" s="39">
        <f>Inputs!P92</f>
        <v>0</v>
      </c>
      <c r="Q108" s="40">
        <f>IF(SUM(Units!N44:P44)=0,0,SUM('Cost Flow'!N62:P62)/SUM(Units!N44:P44))</f>
        <v>0</v>
      </c>
      <c r="R108" s="40"/>
    </row>
    <row r="109" spans="1:18" ht="12.75" hidden="1" customHeight="1" outlineLevel="1">
      <c r="A109" s="16" t="str">
        <f>"   "&amp;Labels!B33</f>
        <v xml:space="preserve">   Scrap Net Cost/Unit</v>
      </c>
      <c r="B109" s="39">
        <f>'Unit Cost'!B50</f>
        <v>0</v>
      </c>
      <c r="C109" s="39">
        <f>'Unit Cost'!C50</f>
        <v>0</v>
      </c>
      <c r="D109" s="39">
        <f>'Unit Cost'!D50</f>
        <v>0</v>
      </c>
      <c r="E109" s="40">
        <f>AVERAGE('Unit Cost'!B50:D50)</f>
        <v>0</v>
      </c>
      <c r="F109" s="39">
        <f>'Unit Cost'!F50</f>
        <v>0</v>
      </c>
      <c r="G109" s="39">
        <f>'Unit Cost'!G50</f>
        <v>0</v>
      </c>
      <c r="H109" s="39">
        <f>'Unit Cost'!H50</f>
        <v>0</v>
      </c>
      <c r="I109" s="40">
        <f>AVERAGE('Unit Cost'!F50:H50)</f>
        <v>0</v>
      </c>
      <c r="J109" s="39">
        <f>'Unit Cost'!J50</f>
        <v>0</v>
      </c>
      <c r="K109" s="39">
        <f>'Unit Cost'!K50</f>
        <v>0</v>
      </c>
      <c r="L109" s="39">
        <f>'Unit Cost'!L50</f>
        <v>0</v>
      </c>
      <c r="M109" s="40">
        <f>AVERAGE('Unit Cost'!J50:L50)</f>
        <v>0</v>
      </c>
      <c r="N109" s="39">
        <f>'Unit Cost'!N50</f>
        <v>0</v>
      </c>
      <c r="O109" s="39">
        <f>'Unit Cost'!O50</f>
        <v>0</v>
      </c>
      <c r="P109" s="39">
        <f>'Unit Cost'!P50</f>
        <v>0</v>
      </c>
      <c r="Q109" s="40">
        <f>AVERAGE('Unit Cost'!N50:P50)</f>
        <v>0</v>
      </c>
      <c r="R109" s="40"/>
    </row>
    <row r="110" spans="1:18" ht="12.75" hidden="1" customHeight="1" outlineLevel="1">
      <c r="A110" s="7" t="str">
        <f>Labels!B65</f>
        <v>Stage 2</v>
      </c>
      <c r="B110" s="72"/>
      <c r="C110" s="72"/>
      <c r="D110" s="72"/>
      <c r="E110" s="7"/>
      <c r="F110" s="72"/>
      <c r="G110" s="72"/>
      <c r="H110" s="72"/>
      <c r="I110" s="7"/>
      <c r="J110" s="72"/>
      <c r="K110" s="72"/>
      <c r="L110" s="72"/>
      <c r="M110" s="7"/>
      <c r="N110" s="72"/>
      <c r="O110" s="72"/>
      <c r="P110" s="72"/>
      <c r="Q110" s="7"/>
      <c r="R110" s="7"/>
    </row>
    <row r="111" spans="1:18" ht="12.75" hidden="1" customHeight="1" outlineLevel="1">
      <c r="A111" s="16" t="str">
        <f>"   "&amp;Labels!B31</f>
        <v xml:space="preserve">   Scrap Cost/Unit</v>
      </c>
      <c r="B111" s="39">
        <f>'Unit Cost'!B52</f>
        <v>0</v>
      </c>
      <c r="C111" s="39">
        <f>'Unit Cost'!C52</f>
        <v>0</v>
      </c>
      <c r="D111" s="39">
        <f>'Unit Cost'!D52</f>
        <v>0</v>
      </c>
      <c r="E111" s="40">
        <f>IF(SUM(Units!B45:D45)=0,0,SUM('Cost Flow'!B65:D65)/SUM(Units!B45:D45))</f>
        <v>0</v>
      </c>
      <c r="F111" s="39">
        <f>'Unit Cost'!F52</f>
        <v>0</v>
      </c>
      <c r="G111" s="39">
        <f>'Unit Cost'!G52</f>
        <v>0</v>
      </c>
      <c r="H111" s="39">
        <f>'Unit Cost'!H52</f>
        <v>0</v>
      </c>
      <c r="I111" s="40">
        <f>IF(SUM(Units!F45:H45)=0,0,SUM('Cost Flow'!F65:H65)/SUM(Units!F45:H45))</f>
        <v>0</v>
      </c>
      <c r="J111" s="39">
        <f>'Unit Cost'!J52</f>
        <v>0</v>
      </c>
      <c r="K111" s="39">
        <f>'Unit Cost'!K52</f>
        <v>0</v>
      </c>
      <c r="L111" s="39">
        <f>'Unit Cost'!L52</f>
        <v>0</v>
      </c>
      <c r="M111" s="40">
        <f>IF(SUM(Units!J45:L45)=0,0,SUM('Cost Flow'!J65:L65)/SUM(Units!J45:L45))</f>
        <v>0</v>
      </c>
      <c r="N111" s="39">
        <f>'Unit Cost'!N52</f>
        <v>0</v>
      </c>
      <c r="O111" s="39">
        <f>'Unit Cost'!O52</f>
        <v>0</v>
      </c>
      <c r="P111" s="39">
        <f>'Unit Cost'!P52</f>
        <v>0</v>
      </c>
      <c r="Q111" s="40">
        <f>IF(SUM(Units!N45:P45)=0,0,SUM('Cost Flow'!N65:P65)/SUM(Units!N45:P45))</f>
        <v>0</v>
      </c>
      <c r="R111" s="40"/>
    </row>
    <row r="112" spans="1:18" ht="12.75" hidden="1" customHeight="1" outlineLevel="1">
      <c r="A112" s="16" t="str">
        <f>"   "&amp;Labels!B36</f>
        <v xml:space="preserve">   Scrap Salvage $/Unit</v>
      </c>
      <c r="B112" s="39">
        <f>Inputs!B93</f>
        <v>0</v>
      </c>
      <c r="C112" s="39">
        <f>Inputs!C93</f>
        <v>0</v>
      </c>
      <c r="D112" s="39">
        <f>Inputs!D93</f>
        <v>0</v>
      </c>
      <c r="E112" s="40">
        <f>IF(SUM(Units!B45:D45)=0,0,SUM('Cost Flow'!B66:D66)/SUM(Units!B45:D45))</f>
        <v>0</v>
      </c>
      <c r="F112" s="39">
        <f>Inputs!F93</f>
        <v>0</v>
      </c>
      <c r="G112" s="39">
        <f>Inputs!G93</f>
        <v>0</v>
      </c>
      <c r="H112" s="39">
        <f>Inputs!H93</f>
        <v>0</v>
      </c>
      <c r="I112" s="40">
        <f>IF(SUM(Units!F45:H45)=0,0,SUM('Cost Flow'!F66:H66)/SUM(Units!F45:H45))</f>
        <v>0</v>
      </c>
      <c r="J112" s="39">
        <f>Inputs!J93</f>
        <v>0</v>
      </c>
      <c r="K112" s="39">
        <f>Inputs!K93</f>
        <v>0</v>
      </c>
      <c r="L112" s="39">
        <f>Inputs!L93</f>
        <v>0</v>
      </c>
      <c r="M112" s="40">
        <f>IF(SUM(Units!J45:L45)=0,0,SUM('Cost Flow'!J66:L66)/SUM(Units!J45:L45))</f>
        <v>0</v>
      </c>
      <c r="N112" s="39">
        <f>Inputs!N93</f>
        <v>0</v>
      </c>
      <c r="O112" s="39">
        <f>Inputs!O93</f>
        <v>0</v>
      </c>
      <c r="P112" s="39">
        <f>Inputs!P93</f>
        <v>0</v>
      </c>
      <c r="Q112" s="40">
        <f>IF(SUM(Units!N45:P45)=0,0,SUM('Cost Flow'!N66:P66)/SUM(Units!N45:P45))</f>
        <v>0</v>
      </c>
      <c r="R112" s="40"/>
    </row>
    <row r="113" spans="1:18" ht="12.75" hidden="1" customHeight="1" outlineLevel="1">
      <c r="A113" s="16" t="str">
        <f>"   "&amp;Labels!B33</f>
        <v xml:space="preserve">   Scrap Net Cost/Unit</v>
      </c>
      <c r="B113" s="39">
        <f>'Unit Cost'!B54</f>
        <v>0</v>
      </c>
      <c r="C113" s="39">
        <f>'Unit Cost'!C54</f>
        <v>0</v>
      </c>
      <c r="D113" s="39">
        <f>'Unit Cost'!D54</f>
        <v>0</v>
      </c>
      <c r="E113" s="40">
        <f>AVERAGE('Unit Cost'!B54:D54)</f>
        <v>0</v>
      </c>
      <c r="F113" s="39">
        <f>'Unit Cost'!F54</f>
        <v>0</v>
      </c>
      <c r="G113" s="39">
        <f>'Unit Cost'!G54</f>
        <v>0</v>
      </c>
      <c r="H113" s="39">
        <f>'Unit Cost'!H54</f>
        <v>0</v>
      </c>
      <c r="I113" s="40">
        <f>AVERAGE('Unit Cost'!F54:H54)</f>
        <v>0</v>
      </c>
      <c r="J113" s="39">
        <f>'Unit Cost'!J54</f>
        <v>0</v>
      </c>
      <c r="K113" s="39">
        <f>'Unit Cost'!K54</f>
        <v>0</v>
      </c>
      <c r="L113" s="39">
        <f>'Unit Cost'!L54</f>
        <v>0</v>
      </c>
      <c r="M113" s="40">
        <f>AVERAGE('Unit Cost'!J54:L54)</f>
        <v>0</v>
      </c>
      <c r="N113" s="39">
        <f>'Unit Cost'!N54</f>
        <v>0</v>
      </c>
      <c r="O113" s="39">
        <f>'Unit Cost'!O54</f>
        <v>0</v>
      </c>
      <c r="P113" s="39">
        <f>'Unit Cost'!P54</f>
        <v>0</v>
      </c>
      <c r="Q113" s="40">
        <f>AVERAGE('Unit Cost'!N54:P54)</f>
        <v>0</v>
      </c>
      <c r="R113" s="40"/>
    </row>
    <row r="114" spans="1:18" ht="12.75" hidden="1" customHeight="1" outlineLevel="1">
      <c r="A114" s="7" t="str">
        <f>Labels!B66</f>
        <v>Stage 3</v>
      </c>
      <c r="B114" s="72"/>
      <c r="C114" s="72"/>
      <c r="D114" s="72"/>
      <c r="E114" s="7"/>
      <c r="F114" s="72"/>
      <c r="G114" s="72"/>
      <c r="H114" s="72"/>
      <c r="I114" s="7"/>
      <c r="J114" s="72"/>
      <c r="K114" s="72"/>
      <c r="L114" s="72"/>
      <c r="M114" s="7"/>
      <c r="N114" s="72"/>
      <c r="O114" s="72"/>
      <c r="P114" s="72"/>
      <c r="Q114" s="7"/>
      <c r="R114" s="7"/>
    </row>
    <row r="115" spans="1:18" ht="12.75" hidden="1" customHeight="1" outlineLevel="1">
      <c r="A115" s="16" t="str">
        <f>"   "&amp;Labels!B31</f>
        <v xml:space="preserve">   Scrap Cost/Unit</v>
      </c>
      <c r="B115" s="39">
        <f>'Unit Cost'!B56</f>
        <v>0</v>
      </c>
      <c r="C115" s="39">
        <f>'Unit Cost'!C56</f>
        <v>0</v>
      </c>
      <c r="D115" s="39">
        <f>'Unit Cost'!D56</f>
        <v>0</v>
      </c>
      <c r="E115" s="40">
        <f>IF(SUM(Units!B46:D46)=0,0,SUM('Cost Flow'!B69:D69)/SUM(Units!B46:D46))</f>
        <v>0</v>
      </c>
      <c r="F115" s="39">
        <f>'Unit Cost'!F56</f>
        <v>0</v>
      </c>
      <c r="G115" s="39">
        <f>'Unit Cost'!G56</f>
        <v>0</v>
      </c>
      <c r="H115" s="39">
        <f>'Unit Cost'!H56</f>
        <v>0</v>
      </c>
      <c r="I115" s="40">
        <f>IF(SUM(Units!F46:H46)=0,0,SUM('Cost Flow'!F69:H69)/SUM(Units!F46:H46))</f>
        <v>0</v>
      </c>
      <c r="J115" s="39">
        <f>'Unit Cost'!J56</f>
        <v>0</v>
      </c>
      <c r="K115" s="39">
        <f>'Unit Cost'!K56</f>
        <v>0</v>
      </c>
      <c r="L115" s="39">
        <f>'Unit Cost'!L56</f>
        <v>0</v>
      </c>
      <c r="M115" s="40">
        <f>IF(SUM(Units!J46:L46)=0,0,SUM('Cost Flow'!J69:L69)/SUM(Units!J46:L46))</f>
        <v>0</v>
      </c>
      <c r="N115" s="39">
        <f>'Unit Cost'!N56</f>
        <v>0</v>
      </c>
      <c r="O115" s="39">
        <f>'Unit Cost'!O56</f>
        <v>0</v>
      </c>
      <c r="P115" s="39">
        <f>'Unit Cost'!P56</f>
        <v>0</v>
      </c>
      <c r="Q115" s="40">
        <f>IF(SUM(Units!N46:P46)=0,0,SUM('Cost Flow'!N69:P69)/SUM(Units!N46:P46))</f>
        <v>0</v>
      </c>
      <c r="R115" s="40"/>
    </row>
    <row r="116" spans="1:18" ht="12.75" hidden="1" customHeight="1" outlineLevel="1">
      <c r="A116" s="16" t="str">
        <f>"   "&amp;Labels!B36</f>
        <v xml:space="preserve">   Scrap Salvage $/Unit</v>
      </c>
      <c r="B116" s="39">
        <f>Inputs!B94</f>
        <v>0</v>
      </c>
      <c r="C116" s="39">
        <f>Inputs!C94</f>
        <v>0</v>
      </c>
      <c r="D116" s="39">
        <f>Inputs!D94</f>
        <v>0</v>
      </c>
      <c r="E116" s="40">
        <f>IF(SUM(Units!B46:D46)=0,0,SUM('Cost Flow'!B70:D70)/SUM(Units!B46:D46))</f>
        <v>0</v>
      </c>
      <c r="F116" s="39">
        <f>Inputs!F94</f>
        <v>0</v>
      </c>
      <c r="G116" s="39">
        <f>Inputs!G94</f>
        <v>0</v>
      </c>
      <c r="H116" s="39">
        <f>Inputs!H94</f>
        <v>0</v>
      </c>
      <c r="I116" s="40">
        <f>IF(SUM(Units!F46:H46)=0,0,SUM('Cost Flow'!F70:H70)/SUM(Units!F46:H46))</f>
        <v>0</v>
      </c>
      <c r="J116" s="39">
        <f>Inputs!J94</f>
        <v>0</v>
      </c>
      <c r="K116" s="39">
        <f>Inputs!K94</f>
        <v>0</v>
      </c>
      <c r="L116" s="39">
        <f>Inputs!L94</f>
        <v>0</v>
      </c>
      <c r="M116" s="40">
        <f>IF(SUM(Units!J46:L46)=0,0,SUM('Cost Flow'!J70:L70)/SUM(Units!J46:L46))</f>
        <v>0</v>
      </c>
      <c r="N116" s="39">
        <f>Inputs!N94</f>
        <v>0</v>
      </c>
      <c r="O116" s="39">
        <f>Inputs!O94</f>
        <v>0</v>
      </c>
      <c r="P116" s="39">
        <f>Inputs!P94</f>
        <v>0</v>
      </c>
      <c r="Q116" s="40">
        <f>IF(SUM(Units!N46:P46)=0,0,SUM('Cost Flow'!N70:P70)/SUM(Units!N46:P46))</f>
        <v>0</v>
      </c>
      <c r="R116" s="40"/>
    </row>
    <row r="117" spans="1:18" ht="12.75" hidden="1" customHeight="1" outlineLevel="1">
      <c r="A117" s="21" t="str">
        <f>"   "&amp;Labels!B33</f>
        <v xml:space="preserve">   Scrap Net Cost/Unit</v>
      </c>
      <c r="B117" s="76">
        <f>'Unit Cost'!B58</f>
        <v>0</v>
      </c>
      <c r="C117" s="76">
        <f>'Unit Cost'!C58</f>
        <v>0</v>
      </c>
      <c r="D117" s="76">
        <f>'Unit Cost'!D58</f>
        <v>0</v>
      </c>
      <c r="E117" s="47">
        <f>AVERAGE('Unit Cost'!B58:D58)</f>
        <v>0</v>
      </c>
      <c r="F117" s="76">
        <f>'Unit Cost'!F58</f>
        <v>0</v>
      </c>
      <c r="G117" s="76">
        <f>'Unit Cost'!G58</f>
        <v>0</v>
      </c>
      <c r="H117" s="76">
        <f>'Unit Cost'!H58</f>
        <v>0</v>
      </c>
      <c r="I117" s="47">
        <f>AVERAGE('Unit Cost'!F58:H58)</f>
        <v>0</v>
      </c>
      <c r="J117" s="76">
        <f>'Unit Cost'!J58</f>
        <v>0</v>
      </c>
      <c r="K117" s="76">
        <f>'Unit Cost'!K58</f>
        <v>0</v>
      </c>
      <c r="L117" s="76">
        <f>'Unit Cost'!L58</f>
        <v>0</v>
      </c>
      <c r="M117" s="47">
        <f>AVERAGE('Unit Cost'!J58:L58)</f>
        <v>0</v>
      </c>
      <c r="N117" s="76">
        <f>'Unit Cost'!N58</f>
        <v>0</v>
      </c>
      <c r="O117" s="76">
        <f>'Unit Cost'!O58</f>
        <v>0</v>
      </c>
      <c r="P117" s="76">
        <f>'Unit Cost'!P58</f>
        <v>0</v>
      </c>
      <c r="Q117" s="47">
        <f>AVERAGE('Unit Cost'!N58:P58)</f>
        <v>0</v>
      </c>
      <c r="R117" s="47"/>
    </row>
    <row r="118" spans="1:18" ht="12.75" hidden="1" customHeight="1" outlineLevel="1"/>
    <row r="119" spans="1:18" ht="12.75" hidden="1" customHeight="1" outlineLevel="1" collapsed="1"/>
    <row r="120" spans="1:18" ht="12.75" customHeight="1" collapsed="1"/>
  </sheetData>
  <mergeCells count="8">
    <mergeCell ref="A37:B37"/>
    <mergeCell ref="A64:B64"/>
    <mergeCell ref="A1:E1"/>
    <mergeCell ref="A2:E2"/>
    <mergeCell ref="A3:E3"/>
    <mergeCell ref="A4:E4"/>
    <mergeCell ref="A5:E5"/>
    <mergeCell ref="A6:B6"/>
  </mergeCells>
  <pageMargins left="0.75" right="0.75" top="1" bottom="1" header="0.5" footer="0.5"/>
  <pageSetup paperSize="9" orientation="landscape" horizontalDpi="0" verticalDpi="0" copies="0"/>
  <headerFooter alignWithMargins="0"/>
  <legacyDrawing r:id="rId1"/>
</worksheet>
</file>

<file path=xl/worksheets/sheet9.xml><?xml version="1.0" encoding="utf-8"?>
<worksheet xmlns="http://schemas.openxmlformats.org/spreadsheetml/2006/main" xmlns:r="http://schemas.openxmlformats.org/officeDocument/2006/relationships">
  <sheetPr>
    <outlinePr summaryBelow="0" summaryRight="0"/>
  </sheetPr>
  <dimension ref="A1:R215"/>
  <sheetViews>
    <sheetView workbookViewId="0">
      <selection sqref="A1:E1"/>
    </sheetView>
  </sheetViews>
  <sheetFormatPr defaultRowHeight="12.75" customHeight="1" outlineLevelRow="1"/>
  <cols>
    <col min="1" max="1" width="18.5703125" customWidth="1"/>
    <col min="2" max="2" width="8.5703125" customWidth="1"/>
    <col min="3" max="3" width="8.7109375" customWidth="1"/>
    <col min="4" max="4" width="8.5703125" customWidth="1"/>
    <col min="5" max="5" width="8" customWidth="1"/>
    <col min="6" max="6" width="8.5703125" customWidth="1"/>
    <col min="7" max="7" width="8.85546875" customWidth="1"/>
    <col min="8" max="8" width="8.7109375" customWidth="1"/>
    <col min="9" max="9" width="8" customWidth="1"/>
    <col min="10" max="10" width="8.140625" customWidth="1"/>
    <col min="11" max="11" width="8.85546875" customWidth="1"/>
    <col min="12" max="12" width="8.7109375" customWidth="1"/>
    <col min="13" max="13" width="8" customWidth="1"/>
    <col min="14" max="14" width="8.42578125" customWidth="1"/>
    <col min="15" max="15" width="8.85546875" customWidth="1"/>
    <col min="16" max="16" width="8.7109375" customWidth="1"/>
    <col min="17" max="17" width="8" customWidth="1"/>
    <col min="18" max="18" width="5.42578125" customWidth="1"/>
  </cols>
  <sheetData>
    <row r="1" spans="1:18" ht="12.75" customHeight="1">
      <c r="A1" s="146" t="str">
        <f>Inputs!B10</f>
        <v>Test Project</v>
      </c>
      <c r="B1" s="146"/>
      <c r="C1" s="146"/>
      <c r="D1" s="146"/>
      <c r="E1" s="146"/>
    </row>
    <row r="2" spans="1:18" ht="12.75" customHeight="1">
      <c r="A2" s="146" t="str">
        <f>Inputs!B8</f>
        <v>ABC, Inc.</v>
      </c>
      <c r="B2" s="146"/>
      <c r="C2" s="146"/>
      <c r="D2" s="146"/>
      <c r="E2" s="146"/>
    </row>
    <row r="3" spans="1:18" ht="12.75" customHeight="1">
      <c r="A3" s="146" t="str">
        <f>"Scenario "&amp;Inputs!B12</f>
        <v>Scenario 1</v>
      </c>
      <c r="B3" s="146"/>
      <c r="C3" s="146"/>
      <c r="D3" s="146"/>
      <c r="E3" s="146"/>
    </row>
    <row r="4" spans="1:18" ht="12.75" customHeight="1">
      <c r="A4" s="146" t="str">
        <f>"Cost Flow Detail"</f>
        <v>Cost Flow Detail</v>
      </c>
      <c r="B4" s="146"/>
      <c r="C4" s="146"/>
      <c r="D4" s="146"/>
      <c r="E4" s="146"/>
    </row>
    <row r="5" spans="1:18" ht="12.75" customHeight="1">
      <c r="A5" s="146" t="str">
        <f>""</f>
        <v/>
      </c>
      <c r="B5" s="146"/>
      <c r="C5" s="146"/>
      <c r="D5" s="146"/>
      <c r="E5" s="146"/>
    </row>
    <row r="6" spans="1:18" ht="12.75" customHeight="1">
      <c r="A6" s="145" t="str">
        <f>"Processing Costs"</f>
        <v>Processing Costs</v>
      </c>
      <c r="B6" s="145"/>
    </row>
    <row r="7" spans="1:18" ht="12.75" customHeight="1">
      <c r="A7" s="1" t="str">
        <f>" "</f>
        <v xml:space="preserve"> </v>
      </c>
    </row>
    <row r="8" spans="1:18" ht="12.75" customHeight="1">
      <c r="B8" s="11" t="str">
        <f>ZZZ__FnCalls!F7</f>
        <v>Jan 2011</v>
      </c>
      <c r="C8" s="12" t="str">
        <f>ZZZ__FnCalls!F8</f>
        <v>Feb 2011</v>
      </c>
      <c r="D8" s="12" t="str">
        <f>ZZZ__FnCalls!F9</f>
        <v>Mar 2011</v>
      </c>
      <c r="E8" s="13" t="str">
        <f>ZZZ__FnCalls!G7</f>
        <v>Q1 2011</v>
      </c>
      <c r="F8" s="12" t="str">
        <f>ZZZ__FnCalls!F10</f>
        <v>Apr 2011</v>
      </c>
      <c r="G8" s="12" t="str">
        <f>ZZZ__FnCalls!F11</f>
        <v>May 2011</v>
      </c>
      <c r="H8" s="12" t="str">
        <f>ZZZ__FnCalls!F12</f>
        <v>Jun 2011</v>
      </c>
      <c r="I8" s="13" t="str">
        <f>ZZZ__FnCalls!G10</f>
        <v>Q2 2011</v>
      </c>
      <c r="J8" s="12" t="str">
        <f>ZZZ__FnCalls!F13</f>
        <v>Jul 2011</v>
      </c>
      <c r="K8" s="12" t="str">
        <f>ZZZ__FnCalls!F14</f>
        <v>Aug 2011</v>
      </c>
      <c r="L8" s="12" t="str">
        <f>ZZZ__FnCalls!F15</f>
        <v>Sep 2011</v>
      </c>
      <c r="M8" s="13" t="str">
        <f>ZZZ__FnCalls!G13</f>
        <v>Q3 2011</v>
      </c>
      <c r="N8" s="12" t="str">
        <f>ZZZ__FnCalls!F16</f>
        <v>Oct 2011</v>
      </c>
      <c r="O8" s="12" t="str">
        <f>ZZZ__FnCalls!F17</f>
        <v>Nov 2011</v>
      </c>
      <c r="P8" s="12" t="str">
        <f>ZZZ__FnCalls!F18</f>
        <v>Dec 2011</v>
      </c>
      <c r="Q8" s="13" t="str">
        <f>ZZZ__FnCalls!G16</f>
        <v>Q4 2011</v>
      </c>
      <c r="R8" s="13" t="str">
        <f>ZZZ__FnCalls!H19</f>
        <v>2012</v>
      </c>
    </row>
    <row r="9" spans="1:18" ht="12.75" customHeight="1">
      <c r="A9" s="4" t="str">
        <f>Labels!B25</f>
        <v>Process Cost</v>
      </c>
      <c r="B9" s="48"/>
      <c r="C9" s="48"/>
      <c r="D9" s="48"/>
      <c r="E9" s="49"/>
      <c r="F9" s="48"/>
      <c r="G9" s="48"/>
      <c r="H9" s="48"/>
      <c r="I9" s="49"/>
      <c r="J9" s="48"/>
      <c r="K9" s="48"/>
      <c r="L9" s="48"/>
      <c r="M9" s="49"/>
      <c r="N9" s="48"/>
      <c r="O9" s="48"/>
      <c r="P9" s="48"/>
      <c r="Q9" s="49"/>
      <c r="R9" s="49"/>
    </row>
    <row r="10" spans="1:18" ht="12.75" customHeight="1">
      <c r="A10" s="16" t="str">
        <f>"   "&amp;Labels!B64</f>
        <v xml:space="preserve">   Stage 1</v>
      </c>
      <c r="B10" s="78"/>
      <c r="C10" s="78"/>
      <c r="D10" s="78"/>
      <c r="E10" s="51"/>
      <c r="F10" s="78"/>
      <c r="G10" s="78"/>
      <c r="H10" s="78"/>
      <c r="I10" s="51"/>
      <c r="J10" s="78"/>
      <c r="K10" s="78"/>
      <c r="L10" s="78"/>
      <c r="M10" s="51"/>
      <c r="N10" s="78"/>
      <c r="O10" s="78"/>
      <c r="P10" s="78"/>
      <c r="Q10" s="51"/>
      <c r="R10" s="51"/>
    </row>
    <row r="11" spans="1:18" ht="12.75" customHeight="1">
      <c r="A11" s="41" t="str">
        <f>"      "&amp;Labels!B58</f>
        <v xml:space="preserve">      Material</v>
      </c>
      <c r="B11" s="73">
        <f>IF("Material"="Fixed_Exp",B41,'(Other Computations)'!B19*Units!B33)</f>
        <v>0</v>
      </c>
      <c r="C11" s="73">
        <f>IF("Material"="Fixed_Exp",C41,'(Other Computations)'!C19*Units!C33)</f>
        <v>0</v>
      </c>
      <c r="D11" s="73">
        <f>IF("Material"="Fixed_Exp",D41,'(Other Computations)'!D19*Units!D33)</f>
        <v>0</v>
      </c>
      <c r="E11" s="51">
        <f>SUM(B11:D11)</f>
        <v>0</v>
      </c>
      <c r="F11" s="73">
        <f>IF("Material"="Fixed_Exp",F41,'(Other Computations)'!F19*Units!F33)</f>
        <v>0</v>
      </c>
      <c r="G11" s="73">
        <f>IF("Material"="Fixed_Exp",G41,'(Other Computations)'!G19*Units!G33)</f>
        <v>0</v>
      </c>
      <c r="H11" s="73">
        <f>IF("Material"="Fixed_Exp",H41,'(Other Computations)'!H19*Units!H33)</f>
        <v>0</v>
      </c>
      <c r="I11" s="51">
        <f>SUM(F11:H11)</f>
        <v>0</v>
      </c>
      <c r="J11" s="73">
        <f>IF("Material"="Fixed_Exp",J41,'(Other Computations)'!J19*Units!J33)</f>
        <v>0</v>
      </c>
      <c r="K11" s="73">
        <f>IF("Material"="Fixed_Exp",K41,'(Other Computations)'!K19*Units!K33)</f>
        <v>0</v>
      </c>
      <c r="L11" s="73">
        <f>IF("Material"="Fixed_Exp",L41,'(Other Computations)'!L19*Units!L33)</f>
        <v>0</v>
      </c>
      <c r="M11" s="51">
        <f>SUM(J11:L11)</f>
        <v>0</v>
      </c>
      <c r="N11" s="73">
        <f>IF("Material"="Fixed_Exp",N41,'(Other Computations)'!N19*Units!N33)</f>
        <v>0</v>
      </c>
      <c r="O11" s="73">
        <f>IF("Material"="Fixed_Exp",O41,'(Other Computations)'!O19*Units!O33)</f>
        <v>0</v>
      </c>
      <c r="P11" s="73">
        <f>IF("Material"="Fixed_Exp",P41,'(Other Computations)'!P19*Units!P33)</f>
        <v>0</v>
      </c>
      <c r="Q11" s="51">
        <f>SUM(N11:P11)</f>
        <v>0</v>
      </c>
      <c r="R11" s="51"/>
    </row>
    <row r="12" spans="1:18" ht="12.75" customHeight="1">
      <c r="A12" s="41" t="str">
        <f>"      "&amp;Labels!B59</f>
        <v xml:space="preserve">      Labor</v>
      </c>
      <c r="B12" s="73">
        <f>IF("Labor"="Fixed_Exp",B41,'(Other Computations)'!B20*Units!B33)</f>
        <v>0</v>
      </c>
      <c r="C12" s="73">
        <f>IF("Labor"="Fixed_Exp",C41,'(Other Computations)'!C20*Units!C33)</f>
        <v>0</v>
      </c>
      <c r="D12" s="73">
        <f>IF("Labor"="Fixed_Exp",D41,'(Other Computations)'!D20*Units!D33)</f>
        <v>0</v>
      </c>
      <c r="E12" s="51">
        <f>SUM(B12:D12)</f>
        <v>0</v>
      </c>
      <c r="F12" s="73">
        <f>IF("Labor"="Fixed_Exp",F41,'(Other Computations)'!F20*Units!F33)</f>
        <v>0</v>
      </c>
      <c r="G12" s="73">
        <f>IF("Labor"="Fixed_Exp",G41,'(Other Computations)'!G20*Units!G33)</f>
        <v>0</v>
      </c>
      <c r="H12" s="73">
        <f>IF("Labor"="Fixed_Exp",H41,'(Other Computations)'!H20*Units!H33)</f>
        <v>0</v>
      </c>
      <c r="I12" s="51">
        <f>SUM(F12:H12)</f>
        <v>0</v>
      </c>
      <c r="J12" s="73">
        <f>IF("Labor"="Fixed_Exp",J41,'(Other Computations)'!J20*Units!J33)</f>
        <v>0</v>
      </c>
      <c r="K12" s="73">
        <f>IF("Labor"="Fixed_Exp",K41,'(Other Computations)'!K20*Units!K33)</f>
        <v>0</v>
      </c>
      <c r="L12" s="73">
        <f>IF("Labor"="Fixed_Exp",L41,'(Other Computations)'!L20*Units!L33)</f>
        <v>0</v>
      </c>
      <c r="M12" s="51">
        <f>SUM(J12:L12)</f>
        <v>0</v>
      </c>
      <c r="N12" s="73">
        <f>IF("Labor"="Fixed_Exp",N41,'(Other Computations)'!N20*Units!N33)</f>
        <v>0</v>
      </c>
      <c r="O12" s="73">
        <f>IF("Labor"="Fixed_Exp",O41,'(Other Computations)'!O20*Units!O33)</f>
        <v>0</v>
      </c>
      <c r="P12" s="73">
        <f>IF("Labor"="Fixed_Exp",P41,'(Other Computations)'!P20*Units!P33)</f>
        <v>0</v>
      </c>
      <c r="Q12" s="51">
        <f>SUM(N12:P12)</f>
        <v>0</v>
      </c>
      <c r="R12" s="51"/>
    </row>
    <row r="13" spans="1:18" ht="12.75" customHeight="1">
      <c r="A13" s="41" t="str">
        <f>"      "&amp;Labels!B60</f>
        <v xml:space="preserve">      Fixed Exp</v>
      </c>
      <c r="B13" s="73">
        <f>IF("Fixed_Exp"="Fixed_Exp",B41,'(Other Computations)'!B21*Units!B33)</f>
        <v>0</v>
      </c>
      <c r="C13" s="73">
        <f>IF("Fixed_Exp"="Fixed_Exp",C41,'(Other Computations)'!C21*Units!C33)</f>
        <v>0</v>
      </c>
      <c r="D13" s="73">
        <f>IF("Fixed_Exp"="Fixed_Exp",D41,'(Other Computations)'!D21*Units!D33)</f>
        <v>0</v>
      </c>
      <c r="E13" s="51">
        <f>SUM(B13:D13)</f>
        <v>0</v>
      </c>
      <c r="F13" s="73">
        <f>IF("Fixed_Exp"="Fixed_Exp",F41,'(Other Computations)'!F21*Units!F33)</f>
        <v>0</v>
      </c>
      <c r="G13" s="73">
        <f>IF("Fixed_Exp"="Fixed_Exp",G41,'(Other Computations)'!G21*Units!G33)</f>
        <v>0</v>
      </c>
      <c r="H13" s="73">
        <f>IF("Fixed_Exp"="Fixed_Exp",H41,'(Other Computations)'!H21*Units!H33)</f>
        <v>0</v>
      </c>
      <c r="I13" s="51">
        <f>SUM(F13:H13)</f>
        <v>0</v>
      </c>
      <c r="J13" s="73">
        <f>IF("Fixed_Exp"="Fixed_Exp",J41,'(Other Computations)'!J21*Units!J33)</f>
        <v>0</v>
      </c>
      <c r="K13" s="73">
        <f>IF("Fixed_Exp"="Fixed_Exp",K41,'(Other Computations)'!K21*Units!K33)</f>
        <v>0</v>
      </c>
      <c r="L13" s="73">
        <f>IF("Fixed_Exp"="Fixed_Exp",L41,'(Other Computations)'!L21*Units!L33)</f>
        <v>0</v>
      </c>
      <c r="M13" s="51">
        <f>SUM(J13:L13)</f>
        <v>0</v>
      </c>
      <c r="N13" s="73">
        <f>IF("Fixed_Exp"="Fixed_Exp",N41,'(Other Computations)'!N21*Units!N33)</f>
        <v>0</v>
      </c>
      <c r="O13" s="73">
        <f>IF("Fixed_Exp"="Fixed_Exp",O41,'(Other Computations)'!O21*Units!O33)</f>
        <v>0</v>
      </c>
      <c r="P13" s="73">
        <f>IF("Fixed_Exp"="Fixed_Exp",P41,'(Other Computations)'!P21*Units!P33)</f>
        <v>0</v>
      </c>
      <c r="Q13" s="51">
        <f>SUM(N13:P13)</f>
        <v>0</v>
      </c>
      <c r="R13" s="51"/>
    </row>
    <row r="14" spans="1:18" ht="12.75" customHeight="1">
      <c r="A14" s="41" t="str">
        <f>"      "&amp;Labels!B61</f>
        <v xml:space="preserve">      OH</v>
      </c>
      <c r="B14" s="73">
        <f>IF("OH"="Fixed_Exp",B41,'(Other Computations)'!B22*Units!B33)</f>
        <v>0</v>
      </c>
      <c r="C14" s="73">
        <f>IF("OH"="Fixed_Exp",C41,'(Other Computations)'!C22*Units!C33)</f>
        <v>0</v>
      </c>
      <c r="D14" s="73">
        <f>IF("OH"="Fixed_Exp",D41,'(Other Computations)'!D22*Units!D33)</f>
        <v>0</v>
      </c>
      <c r="E14" s="51">
        <f>SUM(B14:D14)</f>
        <v>0</v>
      </c>
      <c r="F14" s="73">
        <f>IF("OH"="Fixed_Exp",F41,'(Other Computations)'!F22*Units!F33)</f>
        <v>0</v>
      </c>
      <c r="G14" s="73">
        <f>IF("OH"="Fixed_Exp",G41,'(Other Computations)'!G22*Units!G33)</f>
        <v>0</v>
      </c>
      <c r="H14" s="73">
        <f>IF("OH"="Fixed_Exp",H41,'(Other Computations)'!H22*Units!H33)</f>
        <v>0</v>
      </c>
      <c r="I14" s="51">
        <f>SUM(F14:H14)</f>
        <v>0</v>
      </c>
      <c r="J14" s="73">
        <f>IF("OH"="Fixed_Exp",J41,'(Other Computations)'!J22*Units!J33)</f>
        <v>0</v>
      </c>
      <c r="K14" s="73">
        <f>IF("OH"="Fixed_Exp",K41,'(Other Computations)'!K22*Units!K33)</f>
        <v>0</v>
      </c>
      <c r="L14" s="73">
        <f>IF("OH"="Fixed_Exp",L41,'(Other Computations)'!L22*Units!L33)</f>
        <v>0</v>
      </c>
      <c r="M14" s="51">
        <f>SUM(J14:L14)</f>
        <v>0</v>
      </c>
      <c r="N14" s="73">
        <f>IF("OH"="Fixed_Exp",N41,'(Other Computations)'!N22*Units!N33)</f>
        <v>0</v>
      </c>
      <c r="O14" s="73">
        <f>IF("OH"="Fixed_Exp",O41,'(Other Computations)'!O22*Units!O33)</f>
        <v>0</v>
      </c>
      <c r="P14" s="73">
        <f>IF("OH"="Fixed_Exp",P41,'(Other Computations)'!P22*Units!P33)</f>
        <v>0</v>
      </c>
      <c r="Q14" s="51">
        <f>SUM(N14:P14)</f>
        <v>0</v>
      </c>
      <c r="R14" s="51"/>
    </row>
    <row r="15" spans="1:18" ht="12.75" customHeight="1">
      <c r="A15" s="16" t="str">
        <f>"      "&amp;Labels!C57</f>
        <v xml:space="preserve">      Total</v>
      </c>
      <c r="B15" s="78">
        <f>'Cost Flow'!B10</f>
        <v>0</v>
      </c>
      <c r="C15" s="78">
        <f>'Cost Flow'!C10</f>
        <v>0</v>
      </c>
      <c r="D15" s="78">
        <f>'Cost Flow'!D10</f>
        <v>0</v>
      </c>
      <c r="E15" s="51">
        <f>SUM('Cost Flow'!B10:D10)</f>
        <v>0</v>
      </c>
      <c r="F15" s="78">
        <f>'Cost Flow'!F10</f>
        <v>0</v>
      </c>
      <c r="G15" s="78">
        <f>'Cost Flow'!G10</f>
        <v>0</v>
      </c>
      <c r="H15" s="78">
        <f>'Cost Flow'!H10</f>
        <v>0</v>
      </c>
      <c r="I15" s="51">
        <f>SUM('Cost Flow'!F10:H10)</f>
        <v>0</v>
      </c>
      <c r="J15" s="78">
        <f>'Cost Flow'!J10</f>
        <v>0</v>
      </c>
      <c r="K15" s="78">
        <f>'Cost Flow'!K10</f>
        <v>0</v>
      </c>
      <c r="L15" s="78">
        <f>'Cost Flow'!L10</f>
        <v>0</v>
      </c>
      <c r="M15" s="51">
        <f>SUM('Cost Flow'!J10:L10)</f>
        <v>0</v>
      </c>
      <c r="N15" s="78">
        <f>'Cost Flow'!N10</f>
        <v>0</v>
      </c>
      <c r="O15" s="78">
        <f>'Cost Flow'!O10</f>
        <v>0</v>
      </c>
      <c r="P15" s="78">
        <f>'Cost Flow'!P10</f>
        <v>0</v>
      </c>
      <c r="Q15" s="51">
        <f>SUM('Cost Flow'!N10:P10)</f>
        <v>0</v>
      </c>
      <c r="R15" s="51"/>
    </row>
    <row r="16" spans="1:18" ht="12.75" customHeight="1">
      <c r="A16" s="16" t="str">
        <f>"   "&amp;Labels!B65</f>
        <v xml:space="preserve">   Stage 2</v>
      </c>
      <c r="B16" s="78"/>
      <c r="C16" s="78"/>
      <c r="D16" s="78"/>
      <c r="E16" s="51"/>
      <c r="F16" s="78"/>
      <c r="G16" s="78"/>
      <c r="H16" s="78"/>
      <c r="I16" s="51"/>
      <c r="J16" s="78"/>
      <c r="K16" s="78"/>
      <c r="L16" s="78"/>
      <c r="M16" s="51"/>
      <c r="N16" s="78"/>
      <c r="O16" s="78"/>
      <c r="P16" s="78"/>
      <c r="Q16" s="51"/>
      <c r="R16" s="51"/>
    </row>
    <row r="17" spans="1:18" ht="12.75" customHeight="1">
      <c r="A17" s="41" t="str">
        <f>"      "&amp;Labels!B58</f>
        <v xml:space="preserve">      Material</v>
      </c>
      <c r="B17" s="73">
        <f>IF("Material"="Fixed_Exp",B42,'(Other Computations)'!B25*Units!B34)</f>
        <v>0</v>
      </c>
      <c r="C17" s="73">
        <f>IF("Material"="Fixed_Exp",C42,'(Other Computations)'!C25*Units!C34)</f>
        <v>0</v>
      </c>
      <c r="D17" s="73">
        <f>IF("Material"="Fixed_Exp",D42,'(Other Computations)'!D25*Units!D34)</f>
        <v>0</v>
      </c>
      <c r="E17" s="51">
        <f>SUM(B17:D17)</f>
        <v>0</v>
      </c>
      <c r="F17" s="73">
        <f>IF("Material"="Fixed_Exp",F42,'(Other Computations)'!F25*Units!F34)</f>
        <v>0</v>
      </c>
      <c r="G17" s="73">
        <f>IF("Material"="Fixed_Exp",G42,'(Other Computations)'!G25*Units!G34)</f>
        <v>0</v>
      </c>
      <c r="H17" s="73">
        <f>IF("Material"="Fixed_Exp",H42,'(Other Computations)'!H25*Units!H34)</f>
        <v>0</v>
      </c>
      <c r="I17" s="51">
        <f>SUM(F17:H17)</f>
        <v>0</v>
      </c>
      <c r="J17" s="73">
        <f>IF("Material"="Fixed_Exp",J42,'(Other Computations)'!J25*Units!J34)</f>
        <v>0</v>
      </c>
      <c r="K17" s="73">
        <f>IF("Material"="Fixed_Exp",K42,'(Other Computations)'!K25*Units!K34)</f>
        <v>0</v>
      </c>
      <c r="L17" s="73">
        <f>IF("Material"="Fixed_Exp",L42,'(Other Computations)'!L25*Units!L34)</f>
        <v>0</v>
      </c>
      <c r="M17" s="51">
        <f>SUM(J17:L17)</f>
        <v>0</v>
      </c>
      <c r="N17" s="73">
        <f>IF("Material"="Fixed_Exp",N42,'(Other Computations)'!N25*Units!N34)</f>
        <v>0</v>
      </c>
      <c r="O17" s="73">
        <f>IF("Material"="Fixed_Exp",O42,'(Other Computations)'!O25*Units!O34)</f>
        <v>0</v>
      </c>
      <c r="P17" s="73">
        <f>IF("Material"="Fixed_Exp",P42,'(Other Computations)'!P25*Units!P34)</f>
        <v>0</v>
      </c>
      <c r="Q17" s="51">
        <f>SUM(N17:P17)</f>
        <v>0</v>
      </c>
      <c r="R17" s="51"/>
    </row>
    <row r="18" spans="1:18" ht="12.75" customHeight="1">
      <c r="A18" s="41" t="str">
        <f>"      "&amp;Labels!B59</f>
        <v xml:space="preserve">      Labor</v>
      </c>
      <c r="B18" s="73">
        <f>IF("Labor"="Fixed_Exp",B42,'(Other Computations)'!B26*Units!B34)</f>
        <v>0</v>
      </c>
      <c r="C18" s="73">
        <f>IF("Labor"="Fixed_Exp",C42,'(Other Computations)'!C26*Units!C34)</f>
        <v>0</v>
      </c>
      <c r="D18" s="73">
        <f>IF("Labor"="Fixed_Exp",D42,'(Other Computations)'!D26*Units!D34)</f>
        <v>0</v>
      </c>
      <c r="E18" s="51">
        <f>SUM(B18:D18)</f>
        <v>0</v>
      </c>
      <c r="F18" s="73">
        <f>IF("Labor"="Fixed_Exp",F42,'(Other Computations)'!F26*Units!F34)</f>
        <v>0</v>
      </c>
      <c r="G18" s="73">
        <f>IF("Labor"="Fixed_Exp",G42,'(Other Computations)'!G26*Units!G34)</f>
        <v>0</v>
      </c>
      <c r="H18" s="73">
        <f>IF("Labor"="Fixed_Exp",H42,'(Other Computations)'!H26*Units!H34)</f>
        <v>0</v>
      </c>
      <c r="I18" s="51">
        <f>SUM(F18:H18)</f>
        <v>0</v>
      </c>
      <c r="J18" s="73">
        <f>IF("Labor"="Fixed_Exp",J42,'(Other Computations)'!J26*Units!J34)</f>
        <v>0</v>
      </c>
      <c r="K18" s="73">
        <f>IF("Labor"="Fixed_Exp",K42,'(Other Computations)'!K26*Units!K34)</f>
        <v>0</v>
      </c>
      <c r="L18" s="73">
        <f>IF("Labor"="Fixed_Exp",L42,'(Other Computations)'!L26*Units!L34)</f>
        <v>0</v>
      </c>
      <c r="M18" s="51">
        <f>SUM(J18:L18)</f>
        <v>0</v>
      </c>
      <c r="N18" s="73">
        <f>IF("Labor"="Fixed_Exp",N42,'(Other Computations)'!N26*Units!N34)</f>
        <v>0</v>
      </c>
      <c r="O18" s="73">
        <f>IF("Labor"="Fixed_Exp",O42,'(Other Computations)'!O26*Units!O34)</f>
        <v>0</v>
      </c>
      <c r="P18" s="73">
        <f>IF("Labor"="Fixed_Exp",P42,'(Other Computations)'!P26*Units!P34)</f>
        <v>0</v>
      </c>
      <c r="Q18" s="51">
        <f>SUM(N18:P18)</f>
        <v>0</v>
      </c>
      <c r="R18" s="51"/>
    </row>
    <row r="19" spans="1:18" ht="12.75" customHeight="1">
      <c r="A19" s="41" t="str">
        <f>"      "&amp;Labels!B60</f>
        <v xml:space="preserve">      Fixed Exp</v>
      </c>
      <c r="B19" s="73">
        <f>IF("Fixed_Exp"="Fixed_Exp",B42,'(Other Computations)'!B27*Units!B34)</f>
        <v>0</v>
      </c>
      <c r="C19" s="73">
        <f>IF("Fixed_Exp"="Fixed_Exp",C42,'(Other Computations)'!C27*Units!C34)</f>
        <v>0</v>
      </c>
      <c r="D19" s="73">
        <f>IF("Fixed_Exp"="Fixed_Exp",D42,'(Other Computations)'!D27*Units!D34)</f>
        <v>0</v>
      </c>
      <c r="E19" s="51">
        <f>SUM(B19:D19)</f>
        <v>0</v>
      </c>
      <c r="F19" s="73">
        <f>IF("Fixed_Exp"="Fixed_Exp",F42,'(Other Computations)'!F27*Units!F34)</f>
        <v>0</v>
      </c>
      <c r="G19" s="73">
        <f>IF("Fixed_Exp"="Fixed_Exp",G42,'(Other Computations)'!G27*Units!G34)</f>
        <v>0</v>
      </c>
      <c r="H19" s="73">
        <f>IF("Fixed_Exp"="Fixed_Exp",H42,'(Other Computations)'!H27*Units!H34)</f>
        <v>0</v>
      </c>
      <c r="I19" s="51">
        <f>SUM(F19:H19)</f>
        <v>0</v>
      </c>
      <c r="J19" s="73">
        <f>IF("Fixed_Exp"="Fixed_Exp",J42,'(Other Computations)'!J27*Units!J34)</f>
        <v>0</v>
      </c>
      <c r="K19" s="73">
        <f>IF("Fixed_Exp"="Fixed_Exp",K42,'(Other Computations)'!K27*Units!K34)</f>
        <v>0</v>
      </c>
      <c r="L19" s="73">
        <f>IF("Fixed_Exp"="Fixed_Exp",L42,'(Other Computations)'!L27*Units!L34)</f>
        <v>0</v>
      </c>
      <c r="M19" s="51">
        <f>SUM(J19:L19)</f>
        <v>0</v>
      </c>
      <c r="N19" s="73">
        <f>IF("Fixed_Exp"="Fixed_Exp",N42,'(Other Computations)'!N27*Units!N34)</f>
        <v>0</v>
      </c>
      <c r="O19" s="73">
        <f>IF("Fixed_Exp"="Fixed_Exp",O42,'(Other Computations)'!O27*Units!O34)</f>
        <v>0</v>
      </c>
      <c r="P19" s="73">
        <f>IF("Fixed_Exp"="Fixed_Exp",P42,'(Other Computations)'!P27*Units!P34)</f>
        <v>0</v>
      </c>
      <c r="Q19" s="51">
        <f>SUM(N19:P19)</f>
        <v>0</v>
      </c>
      <c r="R19" s="51"/>
    </row>
    <row r="20" spans="1:18" ht="12.75" customHeight="1">
      <c r="A20" s="41" t="str">
        <f>"      "&amp;Labels!B61</f>
        <v xml:space="preserve">      OH</v>
      </c>
      <c r="B20" s="73">
        <f>IF("OH"="Fixed_Exp",B42,'(Other Computations)'!B28*Units!B34)</f>
        <v>0</v>
      </c>
      <c r="C20" s="73">
        <f>IF("OH"="Fixed_Exp",C42,'(Other Computations)'!C28*Units!C34)</f>
        <v>0</v>
      </c>
      <c r="D20" s="73">
        <f>IF("OH"="Fixed_Exp",D42,'(Other Computations)'!D28*Units!D34)</f>
        <v>0</v>
      </c>
      <c r="E20" s="51">
        <f>SUM(B20:D20)</f>
        <v>0</v>
      </c>
      <c r="F20" s="73">
        <f>IF("OH"="Fixed_Exp",F42,'(Other Computations)'!F28*Units!F34)</f>
        <v>0</v>
      </c>
      <c r="G20" s="73">
        <f>IF("OH"="Fixed_Exp",G42,'(Other Computations)'!G28*Units!G34)</f>
        <v>0</v>
      </c>
      <c r="H20" s="73">
        <f>IF("OH"="Fixed_Exp",H42,'(Other Computations)'!H28*Units!H34)</f>
        <v>0</v>
      </c>
      <c r="I20" s="51">
        <f>SUM(F20:H20)</f>
        <v>0</v>
      </c>
      <c r="J20" s="73">
        <f>IF("OH"="Fixed_Exp",J42,'(Other Computations)'!J28*Units!J34)</f>
        <v>0</v>
      </c>
      <c r="K20" s="73">
        <f>IF("OH"="Fixed_Exp",K42,'(Other Computations)'!K28*Units!K34)</f>
        <v>0</v>
      </c>
      <c r="L20" s="73">
        <f>IF("OH"="Fixed_Exp",L42,'(Other Computations)'!L28*Units!L34)</f>
        <v>0</v>
      </c>
      <c r="M20" s="51">
        <f>SUM(J20:L20)</f>
        <v>0</v>
      </c>
      <c r="N20" s="73">
        <f>IF("OH"="Fixed_Exp",N42,'(Other Computations)'!N28*Units!N34)</f>
        <v>0</v>
      </c>
      <c r="O20" s="73">
        <f>IF("OH"="Fixed_Exp",O42,'(Other Computations)'!O28*Units!O34)</f>
        <v>0</v>
      </c>
      <c r="P20" s="73">
        <f>IF("OH"="Fixed_Exp",P42,'(Other Computations)'!P28*Units!P34)</f>
        <v>0</v>
      </c>
      <c r="Q20" s="51">
        <f>SUM(N20:P20)</f>
        <v>0</v>
      </c>
      <c r="R20" s="51"/>
    </row>
    <row r="21" spans="1:18" ht="12.75" customHeight="1">
      <c r="A21" s="16" t="str">
        <f>"      "&amp;Labels!C57</f>
        <v xml:space="preserve">      Total</v>
      </c>
      <c r="B21" s="78">
        <f>'Cost Flow'!B11</f>
        <v>0</v>
      </c>
      <c r="C21" s="78">
        <f>'Cost Flow'!C11</f>
        <v>0</v>
      </c>
      <c r="D21" s="78">
        <f>'Cost Flow'!D11</f>
        <v>0</v>
      </c>
      <c r="E21" s="51">
        <f>SUM('Cost Flow'!B11:D11)</f>
        <v>0</v>
      </c>
      <c r="F21" s="78">
        <f>'Cost Flow'!F11</f>
        <v>0</v>
      </c>
      <c r="G21" s="78">
        <f>'Cost Flow'!G11</f>
        <v>0</v>
      </c>
      <c r="H21" s="78">
        <f>'Cost Flow'!H11</f>
        <v>0</v>
      </c>
      <c r="I21" s="51">
        <f>SUM('Cost Flow'!F11:H11)</f>
        <v>0</v>
      </c>
      <c r="J21" s="78">
        <f>'Cost Flow'!J11</f>
        <v>0</v>
      </c>
      <c r="K21" s="78">
        <f>'Cost Flow'!K11</f>
        <v>0</v>
      </c>
      <c r="L21" s="78">
        <f>'Cost Flow'!L11</f>
        <v>0</v>
      </c>
      <c r="M21" s="51">
        <f>SUM('Cost Flow'!J11:L11)</f>
        <v>0</v>
      </c>
      <c r="N21" s="78">
        <f>'Cost Flow'!N11</f>
        <v>0</v>
      </c>
      <c r="O21" s="78">
        <f>'Cost Flow'!O11</f>
        <v>0</v>
      </c>
      <c r="P21" s="78">
        <f>'Cost Flow'!P11</f>
        <v>0</v>
      </c>
      <c r="Q21" s="51">
        <f>SUM('Cost Flow'!N11:P11)</f>
        <v>0</v>
      </c>
      <c r="R21" s="51"/>
    </row>
    <row r="22" spans="1:18" ht="12.75" customHeight="1">
      <c r="A22" s="16" t="str">
        <f>"   "&amp;Labels!B66</f>
        <v xml:space="preserve">   Stage 3</v>
      </c>
      <c r="B22" s="78"/>
      <c r="C22" s="78"/>
      <c r="D22" s="78"/>
      <c r="E22" s="51"/>
      <c r="F22" s="78"/>
      <c r="G22" s="78"/>
      <c r="H22" s="78"/>
      <c r="I22" s="51"/>
      <c r="J22" s="78"/>
      <c r="K22" s="78"/>
      <c r="L22" s="78"/>
      <c r="M22" s="51"/>
      <c r="N22" s="78"/>
      <c r="O22" s="78"/>
      <c r="P22" s="78"/>
      <c r="Q22" s="51"/>
      <c r="R22" s="51"/>
    </row>
    <row r="23" spans="1:18" ht="12.75" customHeight="1">
      <c r="A23" s="41" t="str">
        <f>"      "&amp;Labels!B58</f>
        <v xml:space="preserve">      Material</v>
      </c>
      <c r="B23" s="73">
        <f>IF("Material"="Fixed_Exp",B43,'(Other Computations)'!B31*Units!B35)</f>
        <v>0</v>
      </c>
      <c r="C23" s="73">
        <f>IF("Material"="Fixed_Exp",C43,'(Other Computations)'!C31*Units!C35)</f>
        <v>0</v>
      </c>
      <c r="D23" s="73">
        <f>IF("Material"="Fixed_Exp",D43,'(Other Computations)'!D31*Units!D35)</f>
        <v>0</v>
      </c>
      <c r="E23" s="51">
        <f>SUM(B23:D23)</f>
        <v>0</v>
      </c>
      <c r="F23" s="73">
        <f>IF("Material"="Fixed_Exp",F43,'(Other Computations)'!F31*Units!F35)</f>
        <v>0</v>
      </c>
      <c r="G23" s="73">
        <f>IF("Material"="Fixed_Exp",G43,'(Other Computations)'!G31*Units!G35)</f>
        <v>0</v>
      </c>
      <c r="H23" s="73">
        <f>IF("Material"="Fixed_Exp",H43,'(Other Computations)'!H31*Units!H35)</f>
        <v>0</v>
      </c>
      <c r="I23" s="51">
        <f>SUM(F23:H23)</f>
        <v>0</v>
      </c>
      <c r="J23" s="73">
        <f>IF("Material"="Fixed_Exp",J43,'(Other Computations)'!J31*Units!J35)</f>
        <v>0</v>
      </c>
      <c r="K23" s="73">
        <f>IF("Material"="Fixed_Exp",K43,'(Other Computations)'!K31*Units!K35)</f>
        <v>0</v>
      </c>
      <c r="L23" s="73">
        <f>IF("Material"="Fixed_Exp",L43,'(Other Computations)'!L31*Units!L35)</f>
        <v>0</v>
      </c>
      <c r="M23" s="51">
        <f>SUM(J23:L23)</f>
        <v>0</v>
      </c>
      <c r="N23" s="73">
        <f>IF("Material"="Fixed_Exp",N43,'(Other Computations)'!N31*Units!N35)</f>
        <v>0</v>
      </c>
      <c r="O23" s="73">
        <f>IF("Material"="Fixed_Exp",O43,'(Other Computations)'!O31*Units!O35)</f>
        <v>0</v>
      </c>
      <c r="P23" s="73">
        <f>IF("Material"="Fixed_Exp",P43,'(Other Computations)'!P31*Units!P35)</f>
        <v>0</v>
      </c>
      <c r="Q23" s="51">
        <f>SUM(N23:P23)</f>
        <v>0</v>
      </c>
      <c r="R23" s="51"/>
    </row>
    <row r="24" spans="1:18" ht="12.75" customHeight="1">
      <c r="A24" s="41" t="str">
        <f>"      "&amp;Labels!B59</f>
        <v xml:space="preserve">      Labor</v>
      </c>
      <c r="B24" s="73">
        <f>IF("Labor"="Fixed_Exp",B43,'(Other Computations)'!B32*Units!B35)</f>
        <v>0</v>
      </c>
      <c r="C24" s="73">
        <f>IF("Labor"="Fixed_Exp",C43,'(Other Computations)'!C32*Units!C35)</f>
        <v>0</v>
      </c>
      <c r="D24" s="73">
        <f>IF("Labor"="Fixed_Exp",D43,'(Other Computations)'!D32*Units!D35)</f>
        <v>0</v>
      </c>
      <c r="E24" s="51">
        <f>SUM(B24:D24)</f>
        <v>0</v>
      </c>
      <c r="F24" s="73">
        <f>IF("Labor"="Fixed_Exp",F43,'(Other Computations)'!F32*Units!F35)</f>
        <v>0</v>
      </c>
      <c r="G24" s="73">
        <f>IF("Labor"="Fixed_Exp",G43,'(Other Computations)'!G32*Units!G35)</f>
        <v>0</v>
      </c>
      <c r="H24" s="73">
        <f>IF("Labor"="Fixed_Exp",H43,'(Other Computations)'!H32*Units!H35)</f>
        <v>0</v>
      </c>
      <c r="I24" s="51">
        <f>SUM(F24:H24)</f>
        <v>0</v>
      </c>
      <c r="J24" s="73">
        <f>IF("Labor"="Fixed_Exp",J43,'(Other Computations)'!J32*Units!J35)</f>
        <v>0</v>
      </c>
      <c r="K24" s="73">
        <f>IF("Labor"="Fixed_Exp",K43,'(Other Computations)'!K32*Units!K35)</f>
        <v>0</v>
      </c>
      <c r="L24" s="73">
        <f>IF("Labor"="Fixed_Exp",L43,'(Other Computations)'!L32*Units!L35)</f>
        <v>0</v>
      </c>
      <c r="M24" s="51">
        <f>SUM(J24:L24)</f>
        <v>0</v>
      </c>
      <c r="N24" s="73">
        <f>IF("Labor"="Fixed_Exp",N43,'(Other Computations)'!N32*Units!N35)</f>
        <v>0</v>
      </c>
      <c r="O24" s="73">
        <f>IF("Labor"="Fixed_Exp",O43,'(Other Computations)'!O32*Units!O35)</f>
        <v>0</v>
      </c>
      <c r="P24" s="73">
        <f>IF("Labor"="Fixed_Exp",P43,'(Other Computations)'!P32*Units!P35)</f>
        <v>0</v>
      </c>
      <c r="Q24" s="51">
        <f>SUM(N24:P24)</f>
        <v>0</v>
      </c>
      <c r="R24" s="51"/>
    </row>
    <row r="25" spans="1:18" ht="12.75" customHeight="1">
      <c r="A25" s="41" t="str">
        <f>"      "&amp;Labels!B60</f>
        <v xml:space="preserve">      Fixed Exp</v>
      </c>
      <c r="B25" s="73">
        <f>IF("Fixed_Exp"="Fixed_Exp",B43,'(Other Computations)'!B33*Units!B35)</f>
        <v>0</v>
      </c>
      <c r="C25" s="73">
        <f>IF("Fixed_Exp"="Fixed_Exp",C43,'(Other Computations)'!C33*Units!C35)</f>
        <v>0</v>
      </c>
      <c r="D25" s="73">
        <f>IF("Fixed_Exp"="Fixed_Exp",D43,'(Other Computations)'!D33*Units!D35)</f>
        <v>0</v>
      </c>
      <c r="E25" s="51">
        <f>SUM(B25:D25)</f>
        <v>0</v>
      </c>
      <c r="F25" s="73">
        <f>IF("Fixed_Exp"="Fixed_Exp",F43,'(Other Computations)'!F33*Units!F35)</f>
        <v>0</v>
      </c>
      <c r="G25" s="73">
        <f>IF("Fixed_Exp"="Fixed_Exp",G43,'(Other Computations)'!G33*Units!G35)</f>
        <v>0</v>
      </c>
      <c r="H25" s="73">
        <f>IF("Fixed_Exp"="Fixed_Exp",H43,'(Other Computations)'!H33*Units!H35)</f>
        <v>0</v>
      </c>
      <c r="I25" s="51">
        <f>SUM(F25:H25)</f>
        <v>0</v>
      </c>
      <c r="J25" s="73">
        <f>IF("Fixed_Exp"="Fixed_Exp",J43,'(Other Computations)'!J33*Units!J35)</f>
        <v>0</v>
      </c>
      <c r="K25" s="73">
        <f>IF("Fixed_Exp"="Fixed_Exp",K43,'(Other Computations)'!K33*Units!K35)</f>
        <v>0</v>
      </c>
      <c r="L25" s="73">
        <f>IF("Fixed_Exp"="Fixed_Exp",L43,'(Other Computations)'!L33*Units!L35)</f>
        <v>0</v>
      </c>
      <c r="M25" s="51">
        <f>SUM(J25:L25)</f>
        <v>0</v>
      </c>
      <c r="N25" s="73">
        <f>IF("Fixed_Exp"="Fixed_Exp",N43,'(Other Computations)'!N33*Units!N35)</f>
        <v>0</v>
      </c>
      <c r="O25" s="73">
        <f>IF("Fixed_Exp"="Fixed_Exp",O43,'(Other Computations)'!O33*Units!O35)</f>
        <v>0</v>
      </c>
      <c r="P25" s="73">
        <f>IF("Fixed_Exp"="Fixed_Exp",P43,'(Other Computations)'!P33*Units!P35)</f>
        <v>0</v>
      </c>
      <c r="Q25" s="51">
        <f>SUM(N25:P25)</f>
        <v>0</v>
      </c>
      <c r="R25" s="51"/>
    </row>
    <row r="26" spans="1:18" ht="12.75" customHeight="1">
      <c r="A26" s="41" t="str">
        <f>"      "&amp;Labels!B61</f>
        <v xml:space="preserve">      OH</v>
      </c>
      <c r="B26" s="73">
        <f>IF("OH"="Fixed_Exp",B43,'(Other Computations)'!B34*Units!B35)</f>
        <v>0</v>
      </c>
      <c r="C26" s="73">
        <f>IF("OH"="Fixed_Exp",C43,'(Other Computations)'!C34*Units!C35)</f>
        <v>0</v>
      </c>
      <c r="D26" s="73">
        <f>IF("OH"="Fixed_Exp",D43,'(Other Computations)'!D34*Units!D35)</f>
        <v>0</v>
      </c>
      <c r="E26" s="51">
        <f>SUM(B26:D26)</f>
        <v>0</v>
      </c>
      <c r="F26" s="73">
        <f>IF("OH"="Fixed_Exp",F43,'(Other Computations)'!F34*Units!F35)</f>
        <v>0</v>
      </c>
      <c r="G26" s="73">
        <f>IF("OH"="Fixed_Exp",G43,'(Other Computations)'!G34*Units!G35)</f>
        <v>0</v>
      </c>
      <c r="H26" s="73">
        <f>IF("OH"="Fixed_Exp",H43,'(Other Computations)'!H34*Units!H35)</f>
        <v>0</v>
      </c>
      <c r="I26" s="51">
        <f>SUM(F26:H26)</f>
        <v>0</v>
      </c>
      <c r="J26" s="73">
        <f>IF("OH"="Fixed_Exp",J43,'(Other Computations)'!J34*Units!J35)</f>
        <v>0</v>
      </c>
      <c r="K26" s="73">
        <f>IF("OH"="Fixed_Exp",K43,'(Other Computations)'!K34*Units!K35)</f>
        <v>0</v>
      </c>
      <c r="L26" s="73">
        <f>IF("OH"="Fixed_Exp",L43,'(Other Computations)'!L34*Units!L35)</f>
        <v>0</v>
      </c>
      <c r="M26" s="51">
        <f>SUM(J26:L26)</f>
        <v>0</v>
      </c>
      <c r="N26" s="73">
        <f>IF("OH"="Fixed_Exp",N43,'(Other Computations)'!N34*Units!N35)</f>
        <v>0</v>
      </c>
      <c r="O26" s="73">
        <f>IF("OH"="Fixed_Exp",O43,'(Other Computations)'!O34*Units!O35)</f>
        <v>0</v>
      </c>
      <c r="P26" s="73">
        <f>IF("OH"="Fixed_Exp",P43,'(Other Computations)'!P34*Units!P35)</f>
        <v>0</v>
      </c>
      <c r="Q26" s="51">
        <f>SUM(N26:P26)</f>
        <v>0</v>
      </c>
      <c r="R26" s="51"/>
    </row>
    <row r="27" spans="1:18" ht="12.75" customHeight="1">
      <c r="A27" s="16" t="str">
        <f>"      "&amp;Labels!C57</f>
        <v xml:space="preserve">      Total</v>
      </c>
      <c r="B27" s="78">
        <f>'Cost Flow'!B12</f>
        <v>0</v>
      </c>
      <c r="C27" s="78">
        <f>'Cost Flow'!C12</f>
        <v>0</v>
      </c>
      <c r="D27" s="78">
        <f>'Cost Flow'!D12</f>
        <v>0</v>
      </c>
      <c r="E27" s="51">
        <f>SUM('Cost Flow'!B12:D12)</f>
        <v>0</v>
      </c>
      <c r="F27" s="78">
        <f>'Cost Flow'!F12</f>
        <v>0</v>
      </c>
      <c r="G27" s="78">
        <f>'Cost Flow'!G12</f>
        <v>0</v>
      </c>
      <c r="H27" s="78">
        <f>'Cost Flow'!H12</f>
        <v>0</v>
      </c>
      <c r="I27" s="51">
        <f>SUM('Cost Flow'!F12:H12)</f>
        <v>0</v>
      </c>
      <c r="J27" s="78">
        <f>'Cost Flow'!J12</f>
        <v>0</v>
      </c>
      <c r="K27" s="78">
        <f>'Cost Flow'!K12</f>
        <v>0</v>
      </c>
      <c r="L27" s="78">
        <f>'Cost Flow'!L12</f>
        <v>0</v>
      </c>
      <c r="M27" s="51">
        <f>SUM('Cost Flow'!J12:L12)</f>
        <v>0</v>
      </c>
      <c r="N27" s="78">
        <f>'Cost Flow'!N12</f>
        <v>0</v>
      </c>
      <c r="O27" s="78">
        <f>'Cost Flow'!O12</f>
        <v>0</v>
      </c>
      <c r="P27" s="78">
        <f>'Cost Flow'!P12</f>
        <v>0</v>
      </c>
      <c r="Q27" s="51">
        <f>SUM('Cost Flow'!N12:P12)</f>
        <v>0</v>
      </c>
      <c r="R27" s="51"/>
    </row>
    <row r="28" spans="1:18" ht="12.75" customHeight="1">
      <c r="A28" s="7" t="str">
        <f>"   "&amp;Labels!C63</f>
        <v xml:space="preserve">   Total</v>
      </c>
      <c r="B28" s="74">
        <f>'Cost Flow'!B13</f>
        <v>0</v>
      </c>
      <c r="C28" s="74">
        <f>'Cost Flow'!C13</f>
        <v>0</v>
      </c>
      <c r="D28" s="74">
        <f>'Cost Flow'!D13</f>
        <v>0</v>
      </c>
      <c r="E28" s="51">
        <f>SUM('Cost Flow'!B13:D13)</f>
        <v>0</v>
      </c>
      <c r="F28" s="74">
        <f>'Cost Flow'!F13</f>
        <v>0</v>
      </c>
      <c r="G28" s="74">
        <f>'Cost Flow'!G13</f>
        <v>0</v>
      </c>
      <c r="H28" s="74">
        <f>'Cost Flow'!H13</f>
        <v>0</v>
      </c>
      <c r="I28" s="51">
        <f>SUM('Cost Flow'!F13:H13)</f>
        <v>0</v>
      </c>
      <c r="J28" s="74">
        <f>'Cost Flow'!J13</f>
        <v>0</v>
      </c>
      <c r="K28" s="74">
        <f>'Cost Flow'!K13</f>
        <v>0</v>
      </c>
      <c r="L28" s="74">
        <f>'Cost Flow'!L13</f>
        <v>0</v>
      </c>
      <c r="M28" s="51">
        <f>SUM('Cost Flow'!J13:L13)</f>
        <v>0</v>
      </c>
      <c r="N28" s="74">
        <f>'Cost Flow'!N13</f>
        <v>0</v>
      </c>
      <c r="O28" s="74">
        <f>'Cost Flow'!O13</f>
        <v>0</v>
      </c>
      <c r="P28" s="74">
        <f>'Cost Flow'!P13</f>
        <v>0</v>
      </c>
      <c r="Q28" s="51">
        <f>SUM('Cost Flow'!N13:P13)</f>
        <v>0</v>
      </c>
      <c r="R28" s="51"/>
    </row>
    <row r="29" spans="1:18" ht="12.75" customHeight="1">
      <c r="A29" s="41" t="str">
        <f>"      "&amp;Labels!B58</f>
        <v xml:space="preserve">      Material</v>
      </c>
      <c r="B29" s="73">
        <f t="shared" ref="B29:D32" si="0">SUM(B11,B17,B23)</f>
        <v>0</v>
      </c>
      <c r="C29" s="73">
        <f t="shared" si="0"/>
        <v>0</v>
      </c>
      <c r="D29" s="73">
        <f t="shared" si="0"/>
        <v>0</v>
      </c>
      <c r="E29" s="51">
        <f>SUM(B29:D29)</f>
        <v>0</v>
      </c>
      <c r="F29" s="73">
        <f t="shared" ref="F29:H32" si="1">SUM(F11,F17,F23)</f>
        <v>0</v>
      </c>
      <c r="G29" s="73">
        <f t="shared" si="1"/>
        <v>0</v>
      </c>
      <c r="H29" s="73">
        <f t="shared" si="1"/>
        <v>0</v>
      </c>
      <c r="I29" s="51">
        <f>SUM(F29:H29)</f>
        <v>0</v>
      </c>
      <c r="J29" s="73">
        <f t="shared" ref="J29:L32" si="2">SUM(J11,J17,J23)</f>
        <v>0</v>
      </c>
      <c r="K29" s="73">
        <f t="shared" si="2"/>
        <v>0</v>
      </c>
      <c r="L29" s="73">
        <f t="shared" si="2"/>
        <v>0</v>
      </c>
      <c r="M29" s="51">
        <f>SUM(J29:L29)</f>
        <v>0</v>
      </c>
      <c r="N29" s="73">
        <f t="shared" ref="N29:P32" si="3">SUM(N11,N17,N23)</f>
        <v>0</v>
      </c>
      <c r="O29" s="73">
        <f t="shared" si="3"/>
        <v>0</v>
      </c>
      <c r="P29" s="73">
        <f t="shared" si="3"/>
        <v>0</v>
      </c>
      <c r="Q29" s="51">
        <f>SUM(N29:P29)</f>
        <v>0</v>
      </c>
      <c r="R29" s="51"/>
    </row>
    <row r="30" spans="1:18" ht="12.75" customHeight="1">
      <c r="A30" s="41" t="str">
        <f>"      "&amp;Labels!B59</f>
        <v xml:space="preserve">      Labor</v>
      </c>
      <c r="B30" s="73">
        <f t="shared" si="0"/>
        <v>0</v>
      </c>
      <c r="C30" s="73">
        <f t="shared" si="0"/>
        <v>0</v>
      </c>
      <c r="D30" s="73">
        <f t="shared" si="0"/>
        <v>0</v>
      </c>
      <c r="E30" s="51">
        <f>SUM(B30:D30)</f>
        <v>0</v>
      </c>
      <c r="F30" s="73">
        <f t="shared" si="1"/>
        <v>0</v>
      </c>
      <c r="G30" s="73">
        <f t="shared" si="1"/>
        <v>0</v>
      </c>
      <c r="H30" s="73">
        <f t="shared" si="1"/>
        <v>0</v>
      </c>
      <c r="I30" s="51">
        <f>SUM(F30:H30)</f>
        <v>0</v>
      </c>
      <c r="J30" s="73">
        <f t="shared" si="2"/>
        <v>0</v>
      </c>
      <c r="K30" s="73">
        <f t="shared" si="2"/>
        <v>0</v>
      </c>
      <c r="L30" s="73">
        <f t="shared" si="2"/>
        <v>0</v>
      </c>
      <c r="M30" s="51">
        <f>SUM(J30:L30)</f>
        <v>0</v>
      </c>
      <c r="N30" s="73">
        <f t="shared" si="3"/>
        <v>0</v>
      </c>
      <c r="O30" s="73">
        <f t="shared" si="3"/>
        <v>0</v>
      </c>
      <c r="P30" s="73">
        <f t="shared" si="3"/>
        <v>0</v>
      </c>
      <c r="Q30" s="51">
        <f>SUM(N30:P30)</f>
        <v>0</v>
      </c>
      <c r="R30" s="51"/>
    </row>
    <row r="31" spans="1:18" ht="12.75" customHeight="1">
      <c r="A31" s="41" t="str">
        <f>"      "&amp;Labels!B60</f>
        <v xml:space="preserve">      Fixed Exp</v>
      </c>
      <c r="B31" s="73">
        <f t="shared" si="0"/>
        <v>0</v>
      </c>
      <c r="C31" s="73">
        <f t="shared" si="0"/>
        <v>0</v>
      </c>
      <c r="D31" s="73">
        <f t="shared" si="0"/>
        <v>0</v>
      </c>
      <c r="E31" s="51">
        <f>SUM(B31:D31)</f>
        <v>0</v>
      </c>
      <c r="F31" s="73">
        <f t="shared" si="1"/>
        <v>0</v>
      </c>
      <c r="G31" s="73">
        <f t="shared" si="1"/>
        <v>0</v>
      </c>
      <c r="H31" s="73">
        <f t="shared" si="1"/>
        <v>0</v>
      </c>
      <c r="I31" s="51">
        <f>SUM(F31:H31)</f>
        <v>0</v>
      </c>
      <c r="J31" s="73">
        <f t="shared" si="2"/>
        <v>0</v>
      </c>
      <c r="K31" s="73">
        <f t="shared" si="2"/>
        <v>0</v>
      </c>
      <c r="L31" s="73">
        <f t="shared" si="2"/>
        <v>0</v>
      </c>
      <c r="M31" s="51">
        <f>SUM(J31:L31)</f>
        <v>0</v>
      </c>
      <c r="N31" s="73">
        <f t="shared" si="3"/>
        <v>0</v>
      </c>
      <c r="O31" s="73">
        <f t="shared" si="3"/>
        <v>0</v>
      </c>
      <c r="P31" s="73">
        <f t="shared" si="3"/>
        <v>0</v>
      </c>
      <c r="Q31" s="51">
        <f>SUM(N31:P31)</f>
        <v>0</v>
      </c>
      <c r="R31" s="51"/>
    </row>
    <row r="32" spans="1:18" ht="12.75" customHeight="1">
      <c r="A32" s="41" t="str">
        <f>"      "&amp;Labels!B61</f>
        <v xml:space="preserve">      OH</v>
      </c>
      <c r="B32" s="73">
        <f t="shared" si="0"/>
        <v>0</v>
      </c>
      <c r="C32" s="73">
        <f t="shared" si="0"/>
        <v>0</v>
      </c>
      <c r="D32" s="73">
        <f t="shared" si="0"/>
        <v>0</v>
      </c>
      <c r="E32" s="51">
        <f>SUM(B32:D32)</f>
        <v>0</v>
      </c>
      <c r="F32" s="73">
        <f t="shared" si="1"/>
        <v>0</v>
      </c>
      <c r="G32" s="73">
        <f t="shared" si="1"/>
        <v>0</v>
      </c>
      <c r="H32" s="73">
        <f t="shared" si="1"/>
        <v>0</v>
      </c>
      <c r="I32" s="51">
        <f>SUM(F32:H32)</f>
        <v>0</v>
      </c>
      <c r="J32" s="73">
        <f t="shared" si="2"/>
        <v>0</v>
      </c>
      <c r="K32" s="73">
        <f t="shared" si="2"/>
        <v>0</v>
      </c>
      <c r="L32" s="73">
        <f t="shared" si="2"/>
        <v>0</v>
      </c>
      <c r="M32" s="51">
        <f>SUM(J32:L32)</f>
        <v>0</v>
      </c>
      <c r="N32" s="73">
        <f t="shared" si="3"/>
        <v>0</v>
      </c>
      <c r="O32" s="73">
        <f t="shared" si="3"/>
        <v>0</v>
      </c>
      <c r="P32" s="73">
        <f t="shared" si="3"/>
        <v>0</v>
      </c>
      <c r="Q32" s="51">
        <f>SUM(N32:P32)</f>
        <v>0</v>
      </c>
      <c r="R32" s="51"/>
    </row>
    <row r="33" spans="1:18" ht="12.75" customHeight="1">
      <c r="A33" s="21" t="str">
        <f>"      "&amp;Labels!C57</f>
        <v xml:space="preserve">      Total</v>
      </c>
      <c r="B33" s="79">
        <f>'Cost Flow'!B13</f>
        <v>0</v>
      </c>
      <c r="C33" s="79">
        <f>'Cost Flow'!C13</f>
        <v>0</v>
      </c>
      <c r="D33" s="79">
        <f>'Cost Flow'!D13</f>
        <v>0</v>
      </c>
      <c r="E33" s="53">
        <f>SUM('Cost Flow'!B13:D13)</f>
        <v>0</v>
      </c>
      <c r="F33" s="79">
        <f>'Cost Flow'!F13</f>
        <v>0</v>
      </c>
      <c r="G33" s="79">
        <f>'Cost Flow'!G13</f>
        <v>0</v>
      </c>
      <c r="H33" s="79">
        <f>'Cost Flow'!H13</f>
        <v>0</v>
      </c>
      <c r="I33" s="53">
        <f>SUM('Cost Flow'!F13:H13)</f>
        <v>0</v>
      </c>
      <c r="J33" s="79">
        <f>'Cost Flow'!J13</f>
        <v>0</v>
      </c>
      <c r="K33" s="79">
        <f>'Cost Flow'!K13</f>
        <v>0</v>
      </c>
      <c r="L33" s="79">
        <f>'Cost Flow'!L13</f>
        <v>0</v>
      </c>
      <c r="M33" s="53">
        <f>SUM('Cost Flow'!J13:L13)</f>
        <v>0</v>
      </c>
      <c r="N33" s="79">
        <f>'Cost Flow'!N13</f>
        <v>0</v>
      </c>
      <c r="O33" s="79">
        <f>'Cost Flow'!O13</f>
        <v>0</v>
      </c>
      <c r="P33" s="79">
        <f>'Cost Flow'!P13</f>
        <v>0</v>
      </c>
      <c r="Q33" s="53">
        <f>SUM('Cost Flow'!N13:P13)</f>
        <v>0</v>
      </c>
      <c r="R33" s="53"/>
    </row>
    <row r="37" spans="1:18" ht="12.75" customHeight="1">
      <c r="A37" s="2" t="str">
        <f>"Fixed Expense"</f>
        <v>Fixed Expense</v>
      </c>
    </row>
    <row r="38" spans="1:18" ht="12.75" hidden="1" customHeight="1" outlineLevel="1">
      <c r="A38" s="1" t="str">
        <f>" "</f>
        <v xml:space="preserve"> </v>
      </c>
    </row>
    <row r="39" spans="1:18" ht="12.75" hidden="1" customHeight="1" outlineLevel="1">
      <c r="B39" s="11" t="str">
        <f>ZZZ__FnCalls!F7</f>
        <v>Jan 2011</v>
      </c>
      <c r="C39" s="12" t="str">
        <f>ZZZ__FnCalls!F8</f>
        <v>Feb 2011</v>
      </c>
      <c r="D39" s="12" t="str">
        <f>ZZZ__FnCalls!F9</f>
        <v>Mar 2011</v>
      </c>
      <c r="E39" s="13" t="str">
        <f>ZZZ__FnCalls!G7</f>
        <v>Q1 2011</v>
      </c>
      <c r="F39" s="12" t="str">
        <f>ZZZ__FnCalls!F10</f>
        <v>Apr 2011</v>
      </c>
      <c r="G39" s="12" t="str">
        <f>ZZZ__FnCalls!F11</f>
        <v>May 2011</v>
      </c>
      <c r="H39" s="12" t="str">
        <f>ZZZ__FnCalls!F12</f>
        <v>Jun 2011</v>
      </c>
      <c r="I39" s="13" t="str">
        <f>ZZZ__FnCalls!G10</f>
        <v>Q2 2011</v>
      </c>
      <c r="J39" s="12" t="str">
        <f>ZZZ__FnCalls!F13</f>
        <v>Jul 2011</v>
      </c>
      <c r="K39" s="12" t="str">
        <f>ZZZ__FnCalls!F14</f>
        <v>Aug 2011</v>
      </c>
      <c r="L39" s="12" t="str">
        <f>ZZZ__FnCalls!F15</f>
        <v>Sep 2011</v>
      </c>
      <c r="M39" s="13" t="str">
        <f>ZZZ__FnCalls!G13</f>
        <v>Q3 2011</v>
      </c>
      <c r="N39" s="12" t="str">
        <f>ZZZ__FnCalls!F16</f>
        <v>Oct 2011</v>
      </c>
      <c r="O39" s="12" t="str">
        <f>ZZZ__FnCalls!F17</f>
        <v>Nov 2011</v>
      </c>
      <c r="P39" s="12" t="str">
        <f>ZZZ__FnCalls!F18</f>
        <v>Dec 2011</v>
      </c>
      <c r="Q39" s="13" t="str">
        <f>ZZZ__FnCalls!G16</f>
        <v>Q4 2011</v>
      </c>
      <c r="R39" s="13" t="str">
        <f>ZZZ__FnCalls!H19</f>
        <v>2012</v>
      </c>
    </row>
    <row r="40" spans="1:18" ht="12.75" hidden="1" customHeight="1" outlineLevel="1">
      <c r="A40" s="4" t="str">
        <f>Labels!B17</f>
        <v>Fixed Expense</v>
      </c>
      <c r="B40" s="48"/>
      <c r="C40" s="48"/>
      <c r="D40" s="48"/>
      <c r="E40" s="49"/>
      <c r="F40" s="48"/>
      <c r="G40" s="48"/>
      <c r="H40" s="48"/>
      <c r="I40" s="49"/>
      <c r="J40" s="48"/>
      <c r="K40" s="48"/>
      <c r="L40" s="48"/>
      <c r="M40" s="49"/>
      <c r="N40" s="48"/>
      <c r="O40" s="48"/>
      <c r="P40" s="48"/>
      <c r="Q40" s="49"/>
      <c r="R40" s="49"/>
    </row>
    <row r="41" spans="1:18" ht="12.75" hidden="1" customHeight="1" outlineLevel="1">
      <c r="A41" s="16" t="str">
        <f>"   "&amp;Labels!B64</f>
        <v xml:space="preserve">   Stage 1</v>
      </c>
      <c r="B41" s="78">
        <f>Inputs!B97*Inputs!B44</f>
        <v>0</v>
      </c>
      <c r="C41" s="78">
        <f>Inputs!C97*Inputs!C44</f>
        <v>0</v>
      </c>
      <c r="D41" s="78">
        <f>Inputs!D97*Inputs!D44</f>
        <v>0</v>
      </c>
      <c r="E41" s="51">
        <f>SUM(B41:D41)</f>
        <v>0</v>
      </c>
      <c r="F41" s="78">
        <f>Inputs!F97*Inputs!F44</f>
        <v>0</v>
      </c>
      <c r="G41" s="78">
        <f>Inputs!G97*Inputs!G44</f>
        <v>0</v>
      </c>
      <c r="H41" s="78">
        <f>Inputs!H97*Inputs!H44</f>
        <v>0</v>
      </c>
      <c r="I41" s="51">
        <f>SUM(F41:H41)</f>
        <v>0</v>
      </c>
      <c r="J41" s="78">
        <f>Inputs!J97*Inputs!J44</f>
        <v>0</v>
      </c>
      <c r="K41" s="78">
        <f>Inputs!K97*Inputs!K44</f>
        <v>0</v>
      </c>
      <c r="L41" s="78">
        <f>Inputs!L97*Inputs!L44</f>
        <v>0</v>
      </c>
      <c r="M41" s="51">
        <f>SUM(J41:L41)</f>
        <v>0</v>
      </c>
      <c r="N41" s="78">
        <f>Inputs!N97*Inputs!N44</f>
        <v>0</v>
      </c>
      <c r="O41" s="78">
        <f>Inputs!O97*Inputs!O44</f>
        <v>0</v>
      </c>
      <c r="P41" s="78">
        <f>Inputs!P97*Inputs!P44</f>
        <v>0</v>
      </c>
      <c r="Q41" s="51">
        <f>SUM(N41:P41)</f>
        <v>0</v>
      </c>
      <c r="R41" s="51"/>
    </row>
    <row r="42" spans="1:18" ht="12.75" hidden="1" customHeight="1" outlineLevel="1">
      <c r="A42" s="16" t="str">
        <f>"   "&amp;Labels!B65</f>
        <v xml:space="preserve">   Stage 2</v>
      </c>
      <c r="B42" s="78">
        <f>Inputs!B98*Inputs!B45</f>
        <v>0</v>
      </c>
      <c r="C42" s="78">
        <f>Inputs!C98*Inputs!C45</f>
        <v>0</v>
      </c>
      <c r="D42" s="78">
        <f>Inputs!D98*Inputs!D45</f>
        <v>0</v>
      </c>
      <c r="E42" s="51">
        <f>SUM(B42:D42)</f>
        <v>0</v>
      </c>
      <c r="F42" s="78">
        <f>Inputs!F98*Inputs!F45</f>
        <v>0</v>
      </c>
      <c r="G42" s="78">
        <f>Inputs!G98*Inputs!G45</f>
        <v>0</v>
      </c>
      <c r="H42" s="78">
        <f>Inputs!H98*Inputs!H45</f>
        <v>0</v>
      </c>
      <c r="I42" s="51">
        <f>SUM(F42:H42)</f>
        <v>0</v>
      </c>
      <c r="J42" s="78">
        <f>Inputs!J98*Inputs!J45</f>
        <v>0</v>
      </c>
      <c r="K42" s="78">
        <f>Inputs!K98*Inputs!K45</f>
        <v>0</v>
      </c>
      <c r="L42" s="78">
        <f>Inputs!L98*Inputs!L45</f>
        <v>0</v>
      </c>
      <c r="M42" s="51">
        <f>SUM(J42:L42)</f>
        <v>0</v>
      </c>
      <c r="N42" s="78">
        <f>Inputs!N98*Inputs!N45</f>
        <v>0</v>
      </c>
      <c r="O42" s="78">
        <f>Inputs!O98*Inputs!O45</f>
        <v>0</v>
      </c>
      <c r="P42" s="78">
        <f>Inputs!P98*Inputs!P45</f>
        <v>0</v>
      </c>
      <c r="Q42" s="51">
        <f>SUM(N42:P42)</f>
        <v>0</v>
      </c>
      <c r="R42" s="51"/>
    </row>
    <row r="43" spans="1:18" ht="12.75" hidden="1" customHeight="1" outlineLevel="1">
      <c r="A43" s="16" t="str">
        <f>"   "&amp;Labels!B66</f>
        <v xml:space="preserve">   Stage 3</v>
      </c>
      <c r="B43" s="78">
        <f>Inputs!B99*Inputs!B46</f>
        <v>0</v>
      </c>
      <c r="C43" s="78">
        <f>Inputs!C99*Inputs!C46</f>
        <v>0</v>
      </c>
      <c r="D43" s="78">
        <f>Inputs!D99*Inputs!D46</f>
        <v>0</v>
      </c>
      <c r="E43" s="51">
        <f>SUM(B43:D43)</f>
        <v>0</v>
      </c>
      <c r="F43" s="78">
        <f>Inputs!F99*Inputs!F46</f>
        <v>0</v>
      </c>
      <c r="G43" s="78">
        <f>Inputs!G99*Inputs!G46</f>
        <v>0</v>
      </c>
      <c r="H43" s="78">
        <f>Inputs!H99*Inputs!H46</f>
        <v>0</v>
      </c>
      <c r="I43" s="51">
        <f>SUM(F43:H43)</f>
        <v>0</v>
      </c>
      <c r="J43" s="78">
        <f>Inputs!J99*Inputs!J46</f>
        <v>0</v>
      </c>
      <c r="K43" s="78">
        <f>Inputs!K99*Inputs!K46</f>
        <v>0</v>
      </c>
      <c r="L43" s="78">
        <f>Inputs!L99*Inputs!L46</f>
        <v>0</v>
      </c>
      <c r="M43" s="51">
        <f>SUM(J43:L43)</f>
        <v>0</v>
      </c>
      <c r="N43" s="78">
        <f>Inputs!N99*Inputs!N46</f>
        <v>0</v>
      </c>
      <c r="O43" s="78">
        <f>Inputs!O99*Inputs!O46</f>
        <v>0</v>
      </c>
      <c r="P43" s="78">
        <f>Inputs!P99*Inputs!P46</f>
        <v>0</v>
      </c>
      <c r="Q43" s="51">
        <f>SUM(N43:P43)</f>
        <v>0</v>
      </c>
      <c r="R43" s="51"/>
    </row>
    <row r="44" spans="1:18" ht="12.75" hidden="1" customHeight="1" outlineLevel="1">
      <c r="A44" s="9" t="str">
        <f>"   "&amp;Labels!C63</f>
        <v xml:space="preserve">   Total</v>
      </c>
      <c r="B44" s="52">
        <f>SUM(B41:B43)</f>
        <v>0</v>
      </c>
      <c r="C44" s="52">
        <f>SUM(C41:C43)</f>
        <v>0</v>
      </c>
      <c r="D44" s="52">
        <f>SUM(D41:D43)</f>
        <v>0</v>
      </c>
      <c r="E44" s="53">
        <f>SUM(B44:D44)</f>
        <v>0</v>
      </c>
      <c r="F44" s="52">
        <f>SUM(F41:F43)</f>
        <v>0</v>
      </c>
      <c r="G44" s="52">
        <f>SUM(G41:G43)</f>
        <v>0</v>
      </c>
      <c r="H44" s="52">
        <f>SUM(H41:H43)</f>
        <v>0</v>
      </c>
      <c r="I44" s="53">
        <f>SUM(F44:H44)</f>
        <v>0</v>
      </c>
      <c r="J44" s="52">
        <f>SUM(J41:J43)</f>
        <v>0</v>
      </c>
      <c r="K44" s="52">
        <f>SUM(K41:K43)</f>
        <v>0</v>
      </c>
      <c r="L44" s="52">
        <f>SUM(L41:L43)</f>
        <v>0</v>
      </c>
      <c r="M44" s="53">
        <f>SUM(J44:L44)</f>
        <v>0</v>
      </c>
      <c r="N44" s="52">
        <f>SUM(N41:N43)</f>
        <v>0</v>
      </c>
      <c r="O44" s="52">
        <f>SUM(O41:O43)</f>
        <v>0</v>
      </c>
      <c r="P44" s="52">
        <f>SUM(P41:P43)</f>
        <v>0</v>
      </c>
      <c r="Q44" s="53">
        <f>SUM(N44:P44)</f>
        <v>0</v>
      </c>
      <c r="R44" s="53"/>
    </row>
    <row r="45" spans="1:18" ht="12.75" hidden="1" customHeight="1" outlineLevel="1"/>
    <row r="46" spans="1:18" ht="12.75" hidden="1" customHeight="1" outlineLevel="1" collapsed="1"/>
    <row r="47" spans="1:18" ht="12.75" customHeight="1" collapsed="1"/>
    <row r="48" spans="1:18" ht="12.75" customHeight="1">
      <c r="A48" s="145" t="str">
        <f>"Cost of Input Units"</f>
        <v>Cost of Input Units</v>
      </c>
      <c r="B48" s="145"/>
    </row>
    <row r="49" spans="1:18" ht="12.75" hidden="1" customHeight="1" outlineLevel="1">
      <c r="A49" s="1" t="str">
        <f>" "</f>
        <v xml:space="preserve"> </v>
      </c>
    </row>
    <row r="50" spans="1:18" ht="12.75" hidden="1" customHeight="1" outlineLevel="1">
      <c r="B50" s="11" t="str">
        <f>ZZZ__FnCalls!F7</f>
        <v>Jan 2011</v>
      </c>
      <c r="C50" s="12" t="str">
        <f>ZZZ__FnCalls!F8</f>
        <v>Feb 2011</v>
      </c>
      <c r="D50" s="12" t="str">
        <f>ZZZ__FnCalls!F9</f>
        <v>Mar 2011</v>
      </c>
      <c r="E50" s="13" t="str">
        <f>ZZZ__FnCalls!G7</f>
        <v>Q1 2011</v>
      </c>
      <c r="F50" s="12" t="str">
        <f>ZZZ__FnCalls!F10</f>
        <v>Apr 2011</v>
      </c>
      <c r="G50" s="12" t="str">
        <f>ZZZ__FnCalls!F11</f>
        <v>May 2011</v>
      </c>
      <c r="H50" s="12" t="str">
        <f>ZZZ__FnCalls!F12</f>
        <v>Jun 2011</v>
      </c>
      <c r="I50" s="13" t="str">
        <f>ZZZ__FnCalls!G10</f>
        <v>Q2 2011</v>
      </c>
      <c r="J50" s="12" t="str">
        <f>ZZZ__FnCalls!F13</f>
        <v>Jul 2011</v>
      </c>
      <c r="K50" s="12" t="str">
        <f>ZZZ__FnCalls!F14</f>
        <v>Aug 2011</v>
      </c>
      <c r="L50" s="12" t="str">
        <f>ZZZ__FnCalls!F15</f>
        <v>Sep 2011</v>
      </c>
      <c r="M50" s="13" t="str">
        <f>ZZZ__FnCalls!G13</f>
        <v>Q3 2011</v>
      </c>
      <c r="N50" s="12" t="str">
        <f>ZZZ__FnCalls!F16</f>
        <v>Oct 2011</v>
      </c>
      <c r="O50" s="12" t="str">
        <f>ZZZ__FnCalls!F17</f>
        <v>Nov 2011</v>
      </c>
      <c r="P50" s="12" t="str">
        <f>ZZZ__FnCalls!F18</f>
        <v>Dec 2011</v>
      </c>
      <c r="Q50" s="13" t="str">
        <f>ZZZ__FnCalls!G16</f>
        <v>Q4 2011</v>
      </c>
      <c r="R50" s="13" t="str">
        <f>ZZZ__FnCalls!H19</f>
        <v>2012</v>
      </c>
    </row>
    <row r="51" spans="1:18" ht="12.75" hidden="1" customHeight="1" outlineLevel="1">
      <c r="A51" s="4" t="str">
        <f>Labels!B14</f>
        <v>Cost Purch'd Units In</v>
      </c>
      <c r="B51" s="48"/>
      <c r="C51" s="48"/>
      <c r="D51" s="48"/>
      <c r="E51" s="49"/>
      <c r="F51" s="48"/>
      <c r="G51" s="48"/>
      <c r="H51" s="48"/>
      <c r="I51" s="49"/>
      <c r="J51" s="48"/>
      <c r="K51" s="48"/>
      <c r="L51" s="48"/>
      <c r="M51" s="49"/>
      <c r="N51" s="48"/>
      <c r="O51" s="48"/>
      <c r="P51" s="48"/>
      <c r="Q51" s="49"/>
      <c r="R51" s="49"/>
    </row>
    <row r="52" spans="1:18" ht="12.75" hidden="1" customHeight="1" outlineLevel="1">
      <c r="A52" s="16" t="str">
        <f>"   "&amp;Labels!B64</f>
        <v xml:space="preserve">   Stage 1</v>
      </c>
      <c r="B52" s="78">
        <f>'Cost Flow'!B21</f>
        <v>0</v>
      </c>
      <c r="C52" s="78">
        <f>'Cost Flow'!C21</f>
        <v>0</v>
      </c>
      <c r="D52" s="78">
        <f>'Cost Flow'!D21</f>
        <v>0</v>
      </c>
      <c r="E52" s="51">
        <f>'Cost Flow'!D21</f>
        <v>0</v>
      </c>
      <c r="F52" s="78">
        <f>'Cost Flow'!F21</f>
        <v>0</v>
      </c>
      <c r="G52" s="78">
        <f>'Cost Flow'!G21</f>
        <v>0</v>
      </c>
      <c r="H52" s="78">
        <f>'Cost Flow'!H21</f>
        <v>0</v>
      </c>
      <c r="I52" s="51">
        <f>'Cost Flow'!H21</f>
        <v>0</v>
      </c>
      <c r="J52" s="78">
        <f>'Cost Flow'!J21</f>
        <v>0</v>
      </c>
      <c r="K52" s="78">
        <f>'Cost Flow'!K21</f>
        <v>0</v>
      </c>
      <c r="L52" s="78">
        <f>'Cost Flow'!L21</f>
        <v>0</v>
      </c>
      <c r="M52" s="51">
        <f>'Cost Flow'!L21</f>
        <v>0</v>
      </c>
      <c r="N52" s="78">
        <f>'Cost Flow'!N21</f>
        <v>0</v>
      </c>
      <c r="O52" s="78">
        <f>'Cost Flow'!O21</f>
        <v>0</v>
      </c>
      <c r="P52" s="78">
        <f>'Cost Flow'!P21</f>
        <v>0</v>
      </c>
      <c r="Q52" s="51">
        <f>'Cost Flow'!P21</f>
        <v>0</v>
      </c>
      <c r="R52" s="51"/>
    </row>
    <row r="53" spans="1:18" ht="12.75" hidden="1" customHeight="1" outlineLevel="1">
      <c r="A53" s="16" t="str">
        <f>"   "&amp;Labels!B65</f>
        <v xml:space="preserve">   Stage 2</v>
      </c>
      <c r="B53" s="78">
        <f>'Cost Flow'!B22</f>
        <v>0</v>
      </c>
      <c r="C53" s="78">
        <f>'Cost Flow'!C22</f>
        <v>0</v>
      </c>
      <c r="D53" s="78">
        <f>'Cost Flow'!D22</f>
        <v>0</v>
      </c>
      <c r="E53" s="51">
        <f>'Cost Flow'!D22</f>
        <v>0</v>
      </c>
      <c r="F53" s="78">
        <f>'Cost Flow'!F22</f>
        <v>0</v>
      </c>
      <c r="G53" s="78">
        <f>'Cost Flow'!G22</f>
        <v>0</v>
      </c>
      <c r="H53" s="78">
        <f>'Cost Flow'!H22</f>
        <v>0</v>
      </c>
      <c r="I53" s="51">
        <f>'Cost Flow'!H22</f>
        <v>0</v>
      </c>
      <c r="J53" s="78">
        <f>'Cost Flow'!J22</f>
        <v>0</v>
      </c>
      <c r="K53" s="78">
        <f>'Cost Flow'!K22</f>
        <v>0</v>
      </c>
      <c r="L53" s="78">
        <f>'Cost Flow'!L22</f>
        <v>0</v>
      </c>
      <c r="M53" s="51">
        <f>'Cost Flow'!L22</f>
        <v>0</v>
      </c>
      <c r="N53" s="78">
        <f>'Cost Flow'!N22</f>
        <v>0</v>
      </c>
      <c r="O53" s="78">
        <f>'Cost Flow'!O22</f>
        <v>0</v>
      </c>
      <c r="P53" s="78">
        <f>'Cost Flow'!P22</f>
        <v>0</v>
      </c>
      <c r="Q53" s="51">
        <f>'Cost Flow'!P22</f>
        <v>0</v>
      </c>
      <c r="R53" s="51"/>
    </row>
    <row r="54" spans="1:18" ht="12.75" hidden="1" customHeight="1" outlineLevel="1">
      <c r="A54" s="16" t="str">
        <f>"   "&amp;Labels!B66</f>
        <v xml:space="preserve">   Stage 3</v>
      </c>
      <c r="B54" s="78">
        <f>'Cost Flow'!B23</f>
        <v>0</v>
      </c>
      <c r="C54" s="78">
        <f>'Cost Flow'!C23</f>
        <v>0</v>
      </c>
      <c r="D54" s="78">
        <f>'Cost Flow'!D23</f>
        <v>0</v>
      </c>
      <c r="E54" s="51">
        <f>'Cost Flow'!D23</f>
        <v>0</v>
      </c>
      <c r="F54" s="78">
        <f>'Cost Flow'!F23</f>
        <v>0</v>
      </c>
      <c r="G54" s="78">
        <f>'Cost Flow'!G23</f>
        <v>0</v>
      </c>
      <c r="H54" s="78">
        <f>'Cost Flow'!H23</f>
        <v>0</v>
      </c>
      <c r="I54" s="51">
        <f>'Cost Flow'!H23</f>
        <v>0</v>
      </c>
      <c r="J54" s="78">
        <f>'Cost Flow'!J23</f>
        <v>0</v>
      </c>
      <c r="K54" s="78">
        <f>'Cost Flow'!K23</f>
        <v>0</v>
      </c>
      <c r="L54" s="78">
        <f>'Cost Flow'!L23</f>
        <v>0</v>
      </c>
      <c r="M54" s="51">
        <f>'Cost Flow'!L23</f>
        <v>0</v>
      </c>
      <c r="N54" s="78">
        <f>'Cost Flow'!N23</f>
        <v>0</v>
      </c>
      <c r="O54" s="78">
        <f>'Cost Flow'!O23</f>
        <v>0</v>
      </c>
      <c r="P54" s="78">
        <f>'Cost Flow'!P23</f>
        <v>0</v>
      </c>
      <c r="Q54" s="51">
        <f>'Cost Flow'!P23</f>
        <v>0</v>
      </c>
      <c r="R54" s="51"/>
    </row>
    <row r="55" spans="1:18" ht="12.75" hidden="1" customHeight="1" outlineLevel="1">
      <c r="A55" s="7" t="str">
        <f>"   "&amp;Labels!C63</f>
        <v xml:space="preserve">   Total</v>
      </c>
      <c r="B55" s="74">
        <f>'Cost Flow'!B24</f>
        <v>0</v>
      </c>
      <c r="C55" s="74">
        <f>'Cost Flow'!C24</f>
        <v>0</v>
      </c>
      <c r="D55" s="74">
        <f>'Cost Flow'!D24</f>
        <v>0</v>
      </c>
      <c r="E55" s="51">
        <f>'Cost Flow'!D24</f>
        <v>0</v>
      </c>
      <c r="F55" s="74">
        <f>'Cost Flow'!F24</f>
        <v>0</v>
      </c>
      <c r="G55" s="74">
        <f>'Cost Flow'!G24</f>
        <v>0</v>
      </c>
      <c r="H55" s="74">
        <f>'Cost Flow'!H24</f>
        <v>0</v>
      </c>
      <c r="I55" s="51">
        <f>'Cost Flow'!H24</f>
        <v>0</v>
      </c>
      <c r="J55" s="74">
        <f>'Cost Flow'!J24</f>
        <v>0</v>
      </c>
      <c r="K55" s="74">
        <f>'Cost Flow'!K24</f>
        <v>0</v>
      </c>
      <c r="L55" s="74">
        <f>'Cost Flow'!L24</f>
        <v>0</v>
      </c>
      <c r="M55" s="51">
        <f>'Cost Flow'!L24</f>
        <v>0</v>
      </c>
      <c r="N55" s="74">
        <f>'Cost Flow'!N24</f>
        <v>0</v>
      </c>
      <c r="O55" s="74">
        <f>'Cost Flow'!O24</f>
        <v>0</v>
      </c>
      <c r="P55" s="74">
        <f>'Cost Flow'!P24</f>
        <v>0</v>
      </c>
      <c r="Q55" s="51">
        <f>'Cost Flow'!P24</f>
        <v>0</v>
      </c>
      <c r="R55" s="51"/>
    </row>
    <row r="56" spans="1:18" ht="12.75" hidden="1" customHeight="1" outlineLevel="1">
      <c r="A56" s="6"/>
      <c r="B56" s="35"/>
      <c r="C56" s="35"/>
      <c r="D56" s="35"/>
      <c r="E56" s="6"/>
      <c r="F56" s="35"/>
      <c r="G56" s="35"/>
      <c r="H56" s="35"/>
      <c r="I56" s="6"/>
      <c r="J56" s="35"/>
      <c r="K56" s="35"/>
      <c r="L56" s="35"/>
      <c r="M56" s="6"/>
      <c r="N56" s="35"/>
      <c r="O56" s="35"/>
      <c r="P56" s="35"/>
      <c r="Q56" s="6"/>
      <c r="R56" s="6"/>
    </row>
    <row r="57" spans="1:18" ht="12.75" hidden="1" customHeight="1" outlineLevel="1">
      <c r="A57" s="7" t="str">
        <f>Labels!B49</f>
        <v>WIP Available In</v>
      </c>
      <c r="B57" s="74"/>
      <c r="C57" s="74"/>
      <c r="D57" s="74"/>
      <c r="E57" s="51"/>
      <c r="F57" s="74"/>
      <c r="G57" s="74"/>
      <c r="H57" s="74"/>
      <c r="I57" s="51"/>
      <c r="J57" s="74"/>
      <c r="K57" s="74"/>
      <c r="L57" s="74"/>
      <c r="M57" s="51"/>
      <c r="N57" s="74"/>
      <c r="O57" s="74"/>
      <c r="P57" s="74"/>
      <c r="Q57" s="51"/>
      <c r="R57" s="51"/>
    </row>
    <row r="58" spans="1:18" ht="12.75" hidden="1" customHeight="1" outlineLevel="1">
      <c r="A58" s="16" t="str">
        <f>"   "&amp;Labels!B64</f>
        <v xml:space="preserve">   Stage 1</v>
      </c>
      <c r="B58" s="78"/>
      <c r="C58" s="78"/>
      <c r="D58" s="78"/>
      <c r="E58" s="51"/>
      <c r="F58" s="78"/>
      <c r="G58" s="78"/>
      <c r="H58" s="78"/>
      <c r="I58" s="51"/>
      <c r="J58" s="78"/>
      <c r="K58" s="78"/>
      <c r="L58" s="78"/>
      <c r="M58" s="51"/>
      <c r="N58" s="78"/>
      <c r="O58" s="78"/>
      <c r="P58" s="78"/>
      <c r="Q58" s="51"/>
      <c r="R58" s="51"/>
    </row>
    <row r="59" spans="1:18" ht="12.75" hidden="1" customHeight="1" outlineLevel="1">
      <c r="A59" s="41" t="str">
        <f>"      "&amp;Labels!B58</f>
        <v xml:space="preserve">      Material</v>
      </c>
      <c r="B59" s="73">
        <f>0+IF(Labels!B58="Material",Inputs!B87*Inputs!B38,0)</f>
        <v>0</v>
      </c>
      <c r="C59" s="73">
        <f>Transitions!B10*(B116-B142)+Transitions!B11*(B122-B148)+Transitions!B12*(B128-B154)+IF(Labels!B58="Material",Inputs!C87*Inputs!C38,0)</f>
        <v>0</v>
      </c>
      <c r="D59" s="73">
        <f>Transitions!B10*(C116-C142)+Transitions!B11*(C122-C148)+Transitions!B12*(C128-C154)+IF(Labels!B58="Material",Inputs!D87*Inputs!D38,0)</f>
        <v>0</v>
      </c>
      <c r="E59" s="51">
        <f>D59</f>
        <v>0</v>
      </c>
      <c r="F59" s="73">
        <f>Transitions!B10*(D116-D142)+Transitions!B11*(D122-D148)+Transitions!B12*(D128-D154)+IF(Labels!B58="Material",Inputs!F87*Inputs!F38,0)</f>
        <v>0</v>
      </c>
      <c r="G59" s="73">
        <f>Transitions!B10*(F116-F142)+Transitions!B11*(F122-F148)+Transitions!B12*(F128-F154)+IF(Labels!B58="Material",Inputs!G87*Inputs!G38,0)</f>
        <v>0</v>
      </c>
      <c r="H59" s="73">
        <f>Transitions!B10*(G116-G142)+Transitions!B11*(G122-G148)+Transitions!B12*(G128-G154)+IF(Labels!B58="Material",Inputs!H87*Inputs!H38,0)</f>
        <v>0</v>
      </c>
      <c r="I59" s="51">
        <f>H59</f>
        <v>0</v>
      </c>
      <c r="J59" s="73">
        <f>Transitions!B10*(H116-H142)+Transitions!B11*(H122-H148)+Transitions!B12*(H128-H154)+IF(Labels!B58="Material",Inputs!J87*Inputs!J38,0)</f>
        <v>0</v>
      </c>
      <c r="K59" s="73">
        <f>Transitions!B10*(J116-J142)+Transitions!B11*(J122-J148)+Transitions!B12*(J128-J154)+IF(Labels!B58="Material",Inputs!K87*Inputs!K38,0)</f>
        <v>0</v>
      </c>
      <c r="L59" s="73">
        <f>Transitions!B10*(K116-K142)+Transitions!B11*(K122-K148)+Transitions!B12*(K128-K154)+IF(Labels!B58="Material",Inputs!L87*Inputs!L38,0)</f>
        <v>0</v>
      </c>
      <c r="M59" s="51">
        <f>L59</f>
        <v>0</v>
      </c>
      <c r="N59" s="73">
        <f>Transitions!B10*(L116-L142)+Transitions!B11*(L122-L148)+Transitions!B12*(L128-L154)+IF(Labels!B58="Material",Inputs!N87*Inputs!N38,0)</f>
        <v>0</v>
      </c>
      <c r="O59" s="73">
        <f>Transitions!B10*(N116-N142)+Transitions!B11*(N122-N148)+Transitions!B12*(N128-N154)+IF(Labels!B58="Material",Inputs!O87*Inputs!O38,0)</f>
        <v>0</v>
      </c>
      <c r="P59" s="73">
        <f>Transitions!B10*(O116-O142)+Transitions!B11*(O122-O148)+Transitions!B12*(O128-O154)+IF(Labels!B58="Material",Inputs!P87*Inputs!P38,0)</f>
        <v>0</v>
      </c>
      <c r="Q59" s="51">
        <f>P59</f>
        <v>0</v>
      </c>
      <c r="R59" s="51"/>
    </row>
    <row r="60" spans="1:18" ht="12.75" hidden="1" customHeight="1" outlineLevel="1">
      <c r="A60" s="41" t="str">
        <f>"      "&amp;Labels!B59</f>
        <v xml:space="preserve">      Labor</v>
      </c>
      <c r="B60" s="73">
        <f>0+IF(Labels!B59="Material",Inputs!B87*Inputs!B38,0)</f>
        <v>0</v>
      </c>
      <c r="C60" s="73">
        <f>Transitions!B10*(B117-B143)+Transitions!B11*(B123-B149)+Transitions!B12*(B129-B155)+IF(Labels!B59="Material",Inputs!C87*Inputs!C38,0)</f>
        <v>0</v>
      </c>
      <c r="D60" s="73">
        <f>Transitions!B10*(C117-C143)+Transitions!B11*(C123-C149)+Transitions!B12*(C129-C155)+IF(Labels!B59="Material",Inputs!D87*Inputs!D38,0)</f>
        <v>0</v>
      </c>
      <c r="E60" s="51">
        <f>D60</f>
        <v>0</v>
      </c>
      <c r="F60" s="73">
        <f>Transitions!B10*(D117-D143)+Transitions!B11*(D123-D149)+Transitions!B12*(D129-D155)+IF(Labels!B59="Material",Inputs!F87*Inputs!F38,0)</f>
        <v>0</v>
      </c>
      <c r="G60" s="73">
        <f>Transitions!B10*(F117-F143)+Transitions!B11*(F123-F149)+Transitions!B12*(F129-F155)+IF(Labels!B59="Material",Inputs!G87*Inputs!G38,0)</f>
        <v>0</v>
      </c>
      <c r="H60" s="73">
        <f>Transitions!B10*(G117-G143)+Transitions!B11*(G123-G149)+Transitions!B12*(G129-G155)+IF(Labels!B59="Material",Inputs!H87*Inputs!H38,0)</f>
        <v>0</v>
      </c>
      <c r="I60" s="51">
        <f>H60</f>
        <v>0</v>
      </c>
      <c r="J60" s="73">
        <f>Transitions!B10*(H117-H143)+Transitions!B11*(H123-H149)+Transitions!B12*(H129-H155)+IF(Labels!B59="Material",Inputs!J87*Inputs!J38,0)</f>
        <v>0</v>
      </c>
      <c r="K60" s="73">
        <f>Transitions!B10*(J117-J143)+Transitions!B11*(J123-J149)+Transitions!B12*(J129-J155)+IF(Labels!B59="Material",Inputs!K87*Inputs!K38,0)</f>
        <v>0</v>
      </c>
      <c r="L60" s="73">
        <f>Transitions!B10*(K117-K143)+Transitions!B11*(K123-K149)+Transitions!B12*(K129-K155)+IF(Labels!B59="Material",Inputs!L87*Inputs!L38,0)</f>
        <v>0</v>
      </c>
      <c r="M60" s="51">
        <f>L60</f>
        <v>0</v>
      </c>
      <c r="N60" s="73">
        <f>Transitions!B10*(L117-L143)+Transitions!B11*(L123-L149)+Transitions!B12*(L129-L155)+IF(Labels!B59="Material",Inputs!N87*Inputs!N38,0)</f>
        <v>0</v>
      </c>
      <c r="O60" s="73">
        <f>Transitions!B10*(N117-N143)+Transitions!B11*(N123-N149)+Transitions!B12*(N129-N155)+IF(Labels!B59="Material",Inputs!O87*Inputs!O38,0)</f>
        <v>0</v>
      </c>
      <c r="P60" s="73">
        <f>Transitions!B10*(O117-O143)+Transitions!B11*(O123-O149)+Transitions!B12*(O129-O155)+IF(Labels!B59="Material",Inputs!P87*Inputs!P38,0)</f>
        <v>0</v>
      </c>
      <c r="Q60" s="51">
        <f>P60</f>
        <v>0</v>
      </c>
      <c r="R60" s="51"/>
    </row>
    <row r="61" spans="1:18" ht="12.75" hidden="1" customHeight="1" outlineLevel="1">
      <c r="A61" s="41" t="str">
        <f>"      "&amp;Labels!B60</f>
        <v xml:space="preserve">      Fixed Exp</v>
      </c>
      <c r="B61" s="73">
        <f>0+IF(Labels!B60="Material",Inputs!B87*Inputs!B38,0)</f>
        <v>0</v>
      </c>
      <c r="C61" s="73">
        <f>Transitions!B10*(B118-B144)+Transitions!B11*(B124-B150)+Transitions!B12*(B130-B156)+IF(Labels!B60="Material",Inputs!C87*Inputs!C38,0)</f>
        <v>0</v>
      </c>
      <c r="D61" s="73">
        <f>Transitions!B10*(C118-C144)+Transitions!B11*(C124-C150)+Transitions!B12*(C130-C156)+IF(Labels!B60="Material",Inputs!D87*Inputs!D38,0)</f>
        <v>0</v>
      </c>
      <c r="E61" s="51">
        <f>D61</f>
        <v>0</v>
      </c>
      <c r="F61" s="73">
        <f>Transitions!B10*(D118-D144)+Transitions!B11*(D124-D150)+Transitions!B12*(D130-D156)+IF(Labels!B60="Material",Inputs!F87*Inputs!F38,0)</f>
        <v>0</v>
      </c>
      <c r="G61" s="73">
        <f>Transitions!B10*(F118-F144)+Transitions!B11*(F124-F150)+Transitions!B12*(F130-F156)+IF(Labels!B60="Material",Inputs!G87*Inputs!G38,0)</f>
        <v>0</v>
      </c>
      <c r="H61" s="73">
        <f>Transitions!B10*(G118-G144)+Transitions!B11*(G124-G150)+Transitions!B12*(G130-G156)+IF(Labels!B60="Material",Inputs!H87*Inputs!H38,0)</f>
        <v>0</v>
      </c>
      <c r="I61" s="51">
        <f>H61</f>
        <v>0</v>
      </c>
      <c r="J61" s="73">
        <f>Transitions!B10*(H118-H144)+Transitions!B11*(H124-H150)+Transitions!B12*(H130-H156)+IF(Labels!B60="Material",Inputs!J87*Inputs!J38,0)</f>
        <v>0</v>
      </c>
      <c r="K61" s="73">
        <f>Transitions!B10*(J118-J144)+Transitions!B11*(J124-J150)+Transitions!B12*(J130-J156)+IF(Labels!B60="Material",Inputs!K87*Inputs!K38,0)</f>
        <v>0</v>
      </c>
      <c r="L61" s="73">
        <f>Transitions!B10*(K118-K144)+Transitions!B11*(K124-K150)+Transitions!B12*(K130-K156)+IF(Labels!B60="Material",Inputs!L87*Inputs!L38,0)</f>
        <v>0</v>
      </c>
      <c r="M61" s="51">
        <f>L61</f>
        <v>0</v>
      </c>
      <c r="N61" s="73">
        <f>Transitions!B10*(L118-L144)+Transitions!B11*(L124-L150)+Transitions!B12*(L130-L156)+IF(Labels!B60="Material",Inputs!N87*Inputs!N38,0)</f>
        <v>0</v>
      </c>
      <c r="O61" s="73">
        <f>Transitions!B10*(N118-N144)+Transitions!B11*(N124-N150)+Transitions!B12*(N130-N156)+IF(Labels!B60="Material",Inputs!O87*Inputs!O38,0)</f>
        <v>0</v>
      </c>
      <c r="P61" s="73">
        <f>Transitions!B10*(O118-O144)+Transitions!B11*(O124-O150)+Transitions!B12*(O130-O156)+IF(Labels!B60="Material",Inputs!P87*Inputs!P38,0)</f>
        <v>0</v>
      </c>
      <c r="Q61" s="51">
        <f>P61</f>
        <v>0</v>
      </c>
      <c r="R61" s="51"/>
    </row>
    <row r="62" spans="1:18" ht="12.75" hidden="1" customHeight="1" outlineLevel="1">
      <c r="A62" s="41" t="str">
        <f>"      "&amp;Labels!B61</f>
        <v xml:space="preserve">      OH</v>
      </c>
      <c r="B62" s="73">
        <f>0+IF(Labels!B61="Material",Inputs!B87*Inputs!B38,0)</f>
        <v>0</v>
      </c>
      <c r="C62" s="73">
        <f>Transitions!B10*(B119-B145)+Transitions!B11*(B125-B151)+Transitions!B12*(B131-B157)+IF(Labels!B61="Material",Inputs!C87*Inputs!C38,0)</f>
        <v>0</v>
      </c>
      <c r="D62" s="73">
        <f>Transitions!B10*(C119-C145)+Transitions!B11*(C125-C151)+Transitions!B12*(C131-C157)+IF(Labels!B61="Material",Inputs!D87*Inputs!D38,0)</f>
        <v>0</v>
      </c>
      <c r="E62" s="51">
        <f>D62</f>
        <v>0</v>
      </c>
      <c r="F62" s="73">
        <f>Transitions!B10*(D119-D145)+Transitions!B11*(D125-D151)+Transitions!B12*(D131-D157)+IF(Labels!B61="Material",Inputs!F87*Inputs!F38,0)</f>
        <v>0</v>
      </c>
      <c r="G62" s="73">
        <f>Transitions!B10*(F119-F145)+Transitions!B11*(F125-F151)+Transitions!B12*(F131-F157)+IF(Labels!B61="Material",Inputs!G87*Inputs!G38,0)</f>
        <v>0</v>
      </c>
      <c r="H62" s="73">
        <f>Transitions!B10*(G119-G145)+Transitions!B11*(G125-G151)+Transitions!B12*(G131-G157)+IF(Labels!B61="Material",Inputs!H87*Inputs!H38,0)</f>
        <v>0</v>
      </c>
      <c r="I62" s="51">
        <f>H62</f>
        <v>0</v>
      </c>
      <c r="J62" s="73">
        <f>Transitions!B10*(H119-H145)+Transitions!B11*(H125-H151)+Transitions!B12*(H131-H157)+IF(Labels!B61="Material",Inputs!J87*Inputs!J38,0)</f>
        <v>0</v>
      </c>
      <c r="K62" s="73">
        <f>Transitions!B10*(J119-J145)+Transitions!B11*(J125-J151)+Transitions!B12*(J131-J157)+IF(Labels!B61="Material",Inputs!K87*Inputs!K38,0)</f>
        <v>0</v>
      </c>
      <c r="L62" s="73">
        <f>Transitions!B10*(K119-K145)+Transitions!B11*(K125-K151)+Transitions!B12*(K131-K157)+IF(Labels!B61="Material",Inputs!L87*Inputs!L38,0)</f>
        <v>0</v>
      </c>
      <c r="M62" s="51">
        <f>L62</f>
        <v>0</v>
      </c>
      <c r="N62" s="73">
        <f>Transitions!B10*(L119-L145)+Transitions!B11*(L125-L151)+Transitions!B12*(L131-L157)+IF(Labels!B61="Material",Inputs!N87*Inputs!N38,0)</f>
        <v>0</v>
      </c>
      <c r="O62" s="73">
        <f>Transitions!B10*(N119-N145)+Transitions!B11*(N125-N151)+Transitions!B12*(N131-N157)+IF(Labels!B61="Material",Inputs!O87*Inputs!O38,0)</f>
        <v>0</v>
      </c>
      <c r="P62" s="73">
        <f>Transitions!B10*(O119-O145)+Transitions!B11*(O125-O151)+Transitions!B12*(O131-O157)+IF(Labels!B61="Material",Inputs!P87*Inputs!P38,0)</f>
        <v>0</v>
      </c>
      <c r="Q62" s="51">
        <f>P62</f>
        <v>0</v>
      </c>
      <c r="R62" s="51"/>
    </row>
    <row r="63" spans="1:18" ht="12.75" hidden="1" customHeight="1" outlineLevel="1">
      <c r="A63" s="16" t="str">
        <f>"      "&amp;Labels!C57</f>
        <v xml:space="preserve">      Total</v>
      </c>
      <c r="B63" s="78">
        <f>'Cost Flow'!B27</f>
        <v>0</v>
      </c>
      <c r="C63" s="78">
        <f>'Cost Flow'!C27</f>
        <v>0</v>
      </c>
      <c r="D63" s="78">
        <f>'Cost Flow'!D27</f>
        <v>0</v>
      </c>
      <c r="E63" s="51">
        <f>'Cost Flow'!D27</f>
        <v>0</v>
      </c>
      <c r="F63" s="78">
        <f>'Cost Flow'!F27</f>
        <v>0</v>
      </c>
      <c r="G63" s="78">
        <f>'Cost Flow'!G27</f>
        <v>0</v>
      </c>
      <c r="H63" s="78">
        <f>'Cost Flow'!H27</f>
        <v>0</v>
      </c>
      <c r="I63" s="51">
        <f>'Cost Flow'!H27</f>
        <v>0</v>
      </c>
      <c r="J63" s="78">
        <f>'Cost Flow'!J27</f>
        <v>0</v>
      </c>
      <c r="K63" s="78">
        <f>'Cost Flow'!K27</f>
        <v>0</v>
      </c>
      <c r="L63" s="78">
        <f>'Cost Flow'!L27</f>
        <v>0</v>
      </c>
      <c r="M63" s="51">
        <f>'Cost Flow'!L27</f>
        <v>0</v>
      </c>
      <c r="N63" s="78">
        <f>'Cost Flow'!N27</f>
        <v>0</v>
      </c>
      <c r="O63" s="78">
        <f>'Cost Flow'!O27</f>
        <v>0</v>
      </c>
      <c r="P63" s="78">
        <f>'Cost Flow'!P27</f>
        <v>0</v>
      </c>
      <c r="Q63" s="51">
        <f>'Cost Flow'!P27</f>
        <v>0</v>
      </c>
      <c r="R63" s="51"/>
    </row>
    <row r="64" spans="1:18" ht="12.75" hidden="1" customHeight="1" outlineLevel="1">
      <c r="A64" s="16" t="str">
        <f>"   "&amp;Labels!B65</f>
        <v xml:space="preserve">   Stage 2</v>
      </c>
      <c r="B64" s="78"/>
      <c r="C64" s="78"/>
      <c r="D64" s="78"/>
      <c r="E64" s="51"/>
      <c r="F64" s="78"/>
      <c r="G64" s="78"/>
      <c r="H64" s="78"/>
      <c r="I64" s="51"/>
      <c r="J64" s="78"/>
      <c r="K64" s="78"/>
      <c r="L64" s="78"/>
      <c r="M64" s="51"/>
      <c r="N64" s="78"/>
      <c r="O64" s="78"/>
      <c r="P64" s="78"/>
      <c r="Q64" s="51"/>
      <c r="R64" s="51"/>
    </row>
    <row r="65" spans="1:18" ht="12.75" hidden="1" customHeight="1" outlineLevel="1">
      <c r="A65" s="41" t="str">
        <f>"      "&amp;Labels!B58</f>
        <v xml:space="preserve">      Material</v>
      </c>
      <c r="B65" s="73">
        <f>0+IF(Labels!B58="Material",Inputs!B88*Inputs!B39,0)</f>
        <v>0</v>
      </c>
      <c r="C65" s="73">
        <f>Transitions!C10*(B116-B142)+Transitions!C11*(B122-B148)+Transitions!C12*(B128-B154)+IF(Labels!B58="Material",Inputs!C88*Inputs!C39,0)</f>
        <v>0</v>
      </c>
      <c r="D65" s="73">
        <f>Transitions!C10*(C116-C142)+Transitions!C11*(C122-C148)+Transitions!C12*(C128-C154)+IF(Labels!B58="Material",Inputs!D88*Inputs!D39,0)</f>
        <v>0</v>
      </c>
      <c r="E65" s="51">
        <f>D65</f>
        <v>0</v>
      </c>
      <c r="F65" s="73">
        <f>Transitions!C10*(D116-D142)+Transitions!C11*(D122-D148)+Transitions!C12*(D128-D154)+IF(Labels!B58="Material",Inputs!F88*Inputs!F39,0)</f>
        <v>0</v>
      </c>
      <c r="G65" s="73">
        <f>Transitions!C10*(F116-F142)+Transitions!C11*(F122-F148)+Transitions!C12*(F128-F154)+IF(Labels!B58="Material",Inputs!G88*Inputs!G39,0)</f>
        <v>0</v>
      </c>
      <c r="H65" s="73">
        <f>Transitions!C10*(G116-G142)+Transitions!C11*(G122-G148)+Transitions!C12*(G128-G154)+IF(Labels!B58="Material",Inputs!H88*Inputs!H39,0)</f>
        <v>0</v>
      </c>
      <c r="I65" s="51">
        <f>H65</f>
        <v>0</v>
      </c>
      <c r="J65" s="73">
        <f>Transitions!C10*(H116-H142)+Transitions!C11*(H122-H148)+Transitions!C12*(H128-H154)+IF(Labels!B58="Material",Inputs!J88*Inputs!J39,0)</f>
        <v>0</v>
      </c>
      <c r="K65" s="73">
        <f>Transitions!C10*(J116-J142)+Transitions!C11*(J122-J148)+Transitions!C12*(J128-J154)+IF(Labels!B58="Material",Inputs!K88*Inputs!K39,0)</f>
        <v>0</v>
      </c>
      <c r="L65" s="73">
        <f>Transitions!C10*(K116-K142)+Transitions!C11*(K122-K148)+Transitions!C12*(K128-K154)+IF(Labels!B58="Material",Inputs!L88*Inputs!L39,0)</f>
        <v>0</v>
      </c>
      <c r="M65" s="51">
        <f>L65</f>
        <v>0</v>
      </c>
      <c r="N65" s="73">
        <f>Transitions!C10*(L116-L142)+Transitions!C11*(L122-L148)+Transitions!C12*(L128-L154)+IF(Labels!B58="Material",Inputs!N88*Inputs!N39,0)</f>
        <v>0</v>
      </c>
      <c r="O65" s="73">
        <f>Transitions!C10*(N116-N142)+Transitions!C11*(N122-N148)+Transitions!C12*(N128-N154)+IF(Labels!B58="Material",Inputs!O88*Inputs!O39,0)</f>
        <v>0</v>
      </c>
      <c r="P65" s="73">
        <f>Transitions!C10*(O116-O142)+Transitions!C11*(O122-O148)+Transitions!C12*(O128-O154)+IF(Labels!B58="Material",Inputs!P88*Inputs!P39,0)</f>
        <v>0</v>
      </c>
      <c r="Q65" s="51">
        <f>P65</f>
        <v>0</v>
      </c>
      <c r="R65" s="51"/>
    </row>
    <row r="66" spans="1:18" ht="12.75" hidden="1" customHeight="1" outlineLevel="1">
      <c r="A66" s="41" t="str">
        <f>"      "&amp;Labels!B59</f>
        <v xml:space="preserve">      Labor</v>
      </c>
      <c r="B66" s="73">
        <f>0+IF(Labels!B59="Material",Inputs!B88*Inputs!B39,0)</f>
        <v>0</v>
      </c>
      <c r="C66" s="73">
        <f>Transitions!C10*(B117-B143)+Transitions!C11*(B123-B149)+Transitions!C12*(B129-B155)+IF(Labels!B59="Material",Inputs!C88*Inputs!C39,0)</f>
        <v>0</v>
      </c>
      <c r="D66" s="73">
        <f>Transitions!C10*(C117-C143)+Transitions!C11*(C123-C149)+Transitions!C12*(C129-C155)+IF(Labels!B59="Material",Inputs!D88*Inputs!D39,0)</f>
        <v>0</v>
      </c>
      <c r="E66" s="51">
        <f>D66</f>
        <v>0</v>
      </c>
      <c r="F66" s="73">
        <f>Transitions!C10*(D117-D143)+Transitions!C11*(D123-D149)+Transitions!C12*(D129-D155)+IF(Labels!B59="Material",Inputs!F88*Inputs!F39,0)</f>
        <v>0</v>
      </c>
      <c r="G66" s="73">
        <f>Transitions!C10*(F117-F143)+Transitions!C11*(F123-F149)+Transitions!C12*(F129-F155)+IF(Labels!B59="Material",Inputs!G88*Inputs!G39,0)</f>
        <v>0</v>
      </c>
      <c r="H66" s="73">
        <f>Transitions!C10*(G117-G143)+Transitions!C11*(G123-G149)+Transitions!C12*(G129-G155)+IF(Labels!B59="Material",Inputs!H88*Inputs!H39,0)</f>
        <v>0</v>
      </c>
      <c r="I66" s="51">
        <f>H66</f>
        <v>0</v>
      </c>
      <c r="J66" s="73">
        <f>Transitions!C10*(H117-H143)+Transitions!C11*(H123-H149)+Transitions!C12*(H129-H155)+IF(Labels!B59="Material",Inputs!J88*Inputs!J39,0)</f>
        <v>0</v>
      </c>
      <c r="K66" s="73">
        <f>Transitions!C10*(J117-J143)+Transitions!C11*(J123-J149)+Transitions!C12*(J129-J155)+IF(Labels!B59="Material",Inputs!K88*Inputs!K39,0)</f>
        <v>0</v>
      </c>
      <c r="L66" s="73">
        <f>Transitions!C10*(K117-K143)+Transitions!C11*(K123-K149)+Transitions!C12*(K129-K155)+IF(Labels!B59="Material",Inputs!L88*Inputs!L39,0)</f>
        <v>0</v>
      </c>
      <c r="M66" s="51">
        <f>L66</f>
        <v>0</v>
      </c>
      <c r="N66" s="73">
        <f>Transitions!C10*(L117-L143)+Transitions!C11*(L123-L149)+Transitions!C12*(L129-L155)+IF(Labels!B59="Material",Inputs!N88*Inputs!N39,0)</f>
        <v>0</v>
      </c>
      <c r="O66" s="73">
        <f>Transitions!C10*(N117-N143)+Transitions!C11*(N123-N149)+Transitions!C12*(N129-N155)+IF(Labels!B59="Material",Inputs!O88*Inputs!O39,0)</f>
        <v>0</v>
      </c>
      <c r="P66" s="73">
        <f>Transitions!C10*(O117-O143)+Transitions!C11*(O123-O149)+Transitions!C12*(O129-O155)+IF(Labels!B59="Material",Inputs!P88*Inputs!P39,0)</f>
        <v>0</v>
      </c>
      <c r="Q66" s="51">
        <f>P66</f>
        <v>0</v>
      </c>
      <c r="R66" s="51"/>
    </row>
    <row r="67" spans="1:18" ht="12.75" hidden="1" customHeight="1" outlineLevel="1">
      <c r="A67" s="41" t="str">
        <f>"      "&amp;Labels!B60</f>
        <v xml:space="preserve">      Fixed Exp</v>
      </c>
      <c r="B67" s="73">
        <f>0+IF(Labels!B60="Material",Inputs!B88*Inputs!B39,0)</f>
        <v>0</v>
      </c>
      <c r="C67" s="73">
        <f>Transitions!C10*(B118-B144)+Transitions!C11*(B124-B150)+Transitions!C12*(B130-B156)+IF(Labels!B60="Material",Inputs!C88*Inputs!C39,0)</f>
        <v>0</v>
      </c>
      <c r="D67" s="73">
        <f>Transitions!C10*(C118-C144)+Transitions!C11*(C124-C150)+Transitions!C12*(C130-C156)+IF(Labels!B60="Material",Inputs!D88*Inputs!D39,0)</f>
        <v>0</v>
      </c>
      <c r="E67" s="51">
        <f>D67</f>
        <v>0</v>
      </c>
      <c r="F67" s="73">
        <f>Transitions!C10*(D118-D144)+Transitions!C11*(D124-D150)+Transitions!C12*(D130-D156)+IF(Labels!B60="Material",Inputs!F88*Inputs!F39,0)</f>
        <v>0</v>
      </c>
      <c r="G67" s="73">
        <f>Transitions!C10*(F118-F144)+Transitions!C11*(F124-F150)+Transitions!C12*(F130-F156)+IF(Labels!B60="Material",Inputs!G88*Inputs!G39,0)</f>
        <v>0</v>
      </c>
      <c r="H67" s="73">
        <f>Transitions!C10*(G118-G144)+Transitions!C11*(G124-G150)+Transitions!C12*(G130-G156)+IF(Labels!B60="Material",Inputs!H88*Inputs!H39,0)</f>
        <v>0</v>
      </c>
      <c r="I67" s="51">
        <f>H67</f>
        <v>0</v>
      </c>
      <c r="J67" s="73">
        <f>Transitions!C10*(H118-H144)+Transitions!C11*(H124-H150)+Transitions!C12*(H130-H156)+IF(Labels!B60="Material",Inputs!J88*Inputs!J39,0)</f>
        <v>0</v>
      </c>
      <c r="K67" s="73">
        <f>Transitions!C10*(J118-J144)+Transitions!C11*(J124-J150)+Transitions!C12*(J130-J156)+IF(Labels!B60="Material",Inputs!K88*Inputs!K39,0)</f>
        <v>0</v>
      </c>
      <c r="L67" s="73">
        <f>Transitions!C10*(K118-K144)+Transitions!C11*(K124-K150)+Transitions!C12*(K130-K156)+IF(Labels!B60="Material",Inputs!L88*Inputs!L39,0)</f>
        <v>0</v>
      </c>
      <c r="M67" s="51">
        <f>L67</f>
        <v>0</v>
      </c>
      <c r="N67" s="73">
        <f>Transitions!C10*(L118-L144)+Transitions!C11*(L124-L150)+Transitions!C12*(L130-L156)+IF(Labels!B60="Material",Inputs!N88*Inputs!N39,0)</f>
        <v>0</v>
      </c>
      <c r="O67" s="73">
        <f>Transitions!C10*(N118-N144)+Transitions!C11*(N124-N150)+Transitions!C12*(N130-N156)+IF(Labels!B60="Material",Inputs!O88*Inputs!O39,0)</f>
        <v>0</v>
      </c>
      <c r="P67" s="73">
        <f>Transitions!C10*(O118-O144)+Transitions!C11*(O124-O150)+Transitions!C12*(O130-O156)+IF(Labels!B60="Material",Inputs!P88*Inputs!P39,0)</f>
        <v>0</v>
      </c>
      <c r="Q67" s="51">
        <f>P67</f>
        <v>0</v>
      </c>
      <c r="R67" s="51"/>
    </row>
    <row r="68" spans="1:18" ht="12.75" hidden="1" customHeight="1" outlineLevel="1">
      <c r="A68" s="41" t="str">
        <f>"      "&amp;Labels!B61</f>
        <v xml:space="preserve">      OH</v>
      </c>
      <c r="B68" s="73">
        <f>0+IF(Labels!B61="Material",Inputs!B88*Inputs!B39,0)</f>
        <v>0</v>
      </c>
      <c r="C68" s="73">
        <f>Transitions!C10*(B119-B145)+Transitions!C11*(B125-B151)+Transitions!C12*(B131-B157)+IF(Labels!B61="Material",Inputs!C88*Inputs!C39,0)</f>
        <v>0</v>
      </c>
      <c r="D68" s="73">
        <f>Transitions!C10*(C119-C145)+Transitions!C11*(C125-C151)+Transitions!C12*(C131-C157)+IF(Labels!B61="Material",Inputs!D88*Inputs!D39,0)</f>
        <v>0</v>
      </c>
      <c r="E68" s="51">
        <f>D68</f>
        <v>0</v>
      </c>
      <c r="F68" s="73">
        <f>Transitions!C10*(D119-D145)+Transitions!C11*(D125-D151)+Transitions!C12*(D131-D157)+IF(Labels!B61="Material",Inputs!F88*Inputs!F39,0)</f>
        <v>0</v>
      </c>
      <c r="G68" s="73">
        <f>Transitions!C10*(F119-F145)+Transitions!C11*(F125-F151)+Transitions!C12*(F131-F157)+IF(Labels!B61="Material",Inputs!G88*Inputs!G39,0)</f>
        <v>0</v>
      </c>
      <c r="H68" s="73">
        <f>Transitions!C10*(G119-G145)+Transitions!C11*(G125-G151)+Transitions!C12*(G131-G157)+IF(Labels!B61="Material",Inputs!H88*Inputs!H39,0)</f>
        <v>0</v>
      </c>
      <c r="I68" s="51">
        <f>H68</f>
        <v>0</v>
      </c>
      <c r="J68" s="73">
        <f>Transitions!C10*(H119-H145)+Transitions!C11*(H125-H151)+Transitions!C12*(H131-H157)+IF(Labels!B61="Material",Inputs!J88*Inputs!J39,0)</f>
        <v>0</v>
      </c>
      <c r="K68" s="73">
        <f>Transitions!C10*(J119-J145)+Transitions!C11*(J125-J151)+Transitions!C12*(J131-J157)+IF(Labels!B61="Material",Inputs!K88*Inputs!K39,0)</f>
        <v>0</v>
      </c>
      <c r="L68" s="73">
        <f>Transitions!C10*(K119-K145)+Transitions!C11*(K125-K151)+Transitions!C12*(K131-K157)+IF(Labels!B61="Material",Inputs!L88*Inputs!L39,0)</f>
        <v>0</v>
      </c>
      <c r="M68" s="51">
        <f>L68</f>
        <v>0</v>
      </c>
      <c r="N68" s="73">
        <f>Transitions!C10*(L119-L145)+Transitions!C11*(L125-L151)+Transitions!C12*(L131-L157)+IF(Labels!B61="Material",Inputs!N88*Inputs!N39,0)</f>
        <v>0</v>
      </c>
      <c r="O68" s="73">
        <f>Transitions!C10*(N119-N145)+Transitions!C11*(N125-N151)+Transitions!C12*(N131-N157)+IF(Labels!B61="Material",Inputs!O88*Inputs!O39,0)</f>
        <v>0</v>
      </c>
      <c r="P68" s="73">
        <f>Transitions!C10*(O119-O145)+Transitions!C11*(O125-O151)+Transitions!C12*(O131-O157)+IF(Labels!B61="Material",Inputs!P88*Inputs!P39,0)</f>
        <v>0</v>
      </c>
      <c r="Q68" s="51">
        <f>P68</f>
        <v>0</v>
      </c>
      <c r="R68" s="51"/>
    </row>
    <row r="69" spans="1:18" ht="12.75" hidden="1" customHeight="1" outlineLevel="1">
      <c r="A69" s="16" t="str">
        <f>"      "&amp;Labels!C57</f>
        <v xml:space="preserve">      Total</v>
      </c>
      <c r="B69" s="78">
        <f>'Cost Flow'!B28</f>
        <v>0</v>
      </c>
      <c r="C69" s="78">
        <f>'Cost Flow'!C28</f>
        <v>0</v>
      </c>
      <c r="D69" s="78">
        <f>'Cost Flow'!D28</f>
        <v>0</v>
      </c>
      <c r="E69" s="51">
        <f>'Cost Flow'!D28</f>
        <v>0</v>
      </c>
      <c r="F69" s="78">
        <f>'Cost Flow'!F28</f>
        <v>0</v>
      </c>
      <c r="G69" s="78">
        <f>'Cost Flow'!G28</f>
        <v>0</v>
      </c>
      <c r="H69" s="78">
        <f>'Cost Flow'!H28</f>
        <v>0</v>
      </c>
      <c r="I69" s="51">
        <f>'Cost Flow'!H28</f>
        <v>0</v>
      </c>
      <c r="J69" s="78">
        <f>'Cost Flow'!J28</f>
        <v>0</v>
      </c>
      <c r="K69" s="78">
        <f>'Cost Flow'!K28</f>
        <v>0</v>
      </c>
      <c r="L69" s="78">
        <f>'Cost Flow'!L28</f>
        <v>0</v>
      </c>
      <c r="M69" s="51">
        <f>'Cost Flow'!L28</f>
        <v>0</v>
      </c>
      <c r="N69" s="78">
        <f>'Cost Flow'!N28</f>
        <v>0</v>
      </c>
      <c r="O69" s="78">
        <f>'Cost Flow'!O28</f>
        <v>0</v>
      </c>
      <c r="P69" s="78">
        <f>'Cost Flow'!P28</f>
        <v>0</v>
      </c>
      <c r="Q69" s="51">
        <f>'Cost Flow'!P28</f>
        <v>0</v>
      </c>
      <c r="R69" s="51"/>
    </row>
    <row r="70" spans="1:18" ht="12.75" hidden="1" customHeight="1" outlineLevel="1">
      <c r="A70" s="16" t="str">
        <f>"   "&amp;Labels!B66</f>
        <v xml:space="preserve">   Stage 3</v>
      </c>
      <c r="B70" s="78"/>
      <c r="C70" s="78"/>
      <c r="D70" s="78"/>
      <c r="E70" s="51"/>
      <c r="F70" s="78"/>
      <c r="G70" s="78"/>
      <c r="H70" s="78"/>
      <c r="I70" s="51"/>
      <c r="J70" s="78"/>
      <c r="K70" s="78"/>
      <c r="L70" s="78"/>
      <c r="M70" s="51"/>
      <c r="N70" s="78"/>
      <c r="O70" s="78"/>
      <c r="P70" s="78"/>
      <c r="Q70" s="51"/>
      <c r="R70" s="51"/>
    </row>
    <row r="71" spans="1:18" ht="12.75" hidden="1" customHeight="1" outlineLevel="1">
      <c r="A71" s="41" t="str">
        <f>"      "&amp;Labels!B58</f>
        <v xml:space="preserve">      Material</v>
      </c>
      <c r="B71" s="73">
        <f>0+IF(Labels!B58="Material",Inputs!B89*Inputs!B40,0)</f>
        <v>0</v>
      </c>
      <c r="C71" s="73">
        <f>Transitions!D10*(B116-B142)+Transitions!D11*(B122-B148)+Transitions!D12*(B128-B154)+IF(Labels!B58="Material",Inputs!C89*Inputs!C40,0)</f>
        <v>0</v>
      </c>
      <c r="D71" s="73">
        <f>Transitions!D10*(C116-C142)+Transitions!D11*(C122-C148)+Transitions!D12*(C128-C154)+IF(Labels!B58="Material",Inputs!D89*Inputs!D40,0)</f>
        <v>0</v>
      </c>
      <c r="E71" s="51">
        <f>D71</f>
        <v>0</v>
      </c>
      <c r="F71" s="73">
        <f>Transitions!D10*(D116-D142)+Transitions!D11*(D122-D148)+Transitions!D12*(D128-D154)+IF(Labels!B58="Material",Inputs!F89*Inputs!F40,0)</f>
        <v>0</v>
      </c>
      <c r="G71" s="73">
        <f>Transitions!D10*(F116-F142)+Transitions!D11*(F122-F148)+Transitions!D12*(F128-F154)+IF(Labels!B58="Material",Inputs!G89*Inputs!G40,0)</f>
        <v>0</v>
      </c>
      <c r="H71" s="73">
        <f>Transitions!D10*(G116-G142)+Transitions!D11*(G122-G148)+Transitions!D12*(G128-G154)+IF(Labels!B58="Material",Inputs!H89*Inputs!H40,0)</f>
        <v>0</v>
      </c>
      <c r="I71" s="51">
        <f>H71</f>
        <v>0</v>
      </c>
      <c r="J71" s="73">
        <f>Transitions!D10*(H116-H142)+Transitions!D11*(H122-H148)+Transitions!D12*(H128-H154)+IF(Labels!B58="Material",Inputs!J89*Inputs!J40,0)</f>
        <v>0</v>
      </c>
      <c r="K71" s="73">
        <f>Transitions!D10*(J116-J142)+Transitions!D11*(J122-J148)+Transitions!D12*(J128-J154)+IF(Labels!B58="Material",Inputs!K89*Inputs!K40,0)</f>
        <v>0</v>
      </c>
      <c r="L71" s="73">
        <f>Transitions!D10*(K116-K142)+Transitions!D11*(K122-K148)+Transitions!D12*(K128-K154)+IF(Labels!B58="Material",Inputs!L89*Inputs!L40,0)</f>
        <v>0</v>
      </c>
      <c r="M71" s="51">
        <f>L71</f>
        <v>0</v>
      </c>
      <c r="N71" s="73">
        <f>Transitions!D10*(L116-L142)+Transitions!D11*(L122-L148)+Transitions!D12*(L128-L154)+IF(Labels!B58="Material",Inputs!N89*Inputs!N40,0)</f>
        <v>0</v>
      </c>
      <c r="O71" s="73">
        <f>Transitions!D10*(N116-N142)+Transitions!D11*(N122-N148)+Transitions!D12*(N128-N154)+IF(Labels!B58="Material",Inputs!O89*Inputs!O40,0)</f>
        <v>0</v>
      </c>
      <c r="P71" s="73">
        <f>Transitions!D10*(O116-O142)+Transitions!D11*(O122-O148)+Transitions!D12*(O128-O154)+IF(Labels!B58="Material",Inputs!P89*Inputs!P40,0)</f>
        <v>0</v>
      </c>
      <c r="Q71" s="51">
        <f>P71</f>
        <v>0</v>
      </c>
      <c r="R71" s="51"/>
    </row>
    <row r="72" spans="1:18" ht="12.75" hidden="1" customHeight="1" outlineLevel="1">
      <c r="A72" s="41" t="str">
        <f>"      "&amp;Labels!B59</f>
        <v xml:space="preserve">      Labor</v>
      </c>
      <c r="B72" s="73">
        <f>0+IF(Labels!B59="Material",Inputs!B89*Inputs!B40,0)</f>
        <v>0</v>
      </c>
      <c r="C72" s="73">
        <f>Transitions!D10*(B117-B143)+Transitions!D11*(B123-B149)+Transitions!D12*(B129-B155)+IF(Labels!B59="Material",Inputs!C89*Inputs!C40,0)</f>
        <v>0</v>
      </c>
      <c r="D72" s="73">
        <f>Transitions!D10*(C117-C143)+Transitions!D11*(C123-C149)+Transitions!D12*(C129-C155)+IF(Labels!B59="Material",Inputs!D89*Inputs!D40,0)</f>
        <v>0</v>
      </c>
      <c r="E72" s="51">
        <f>D72</f>
        <v>0</v>
      </c>
      <c r="F72" s="73">
        <f>Transitions!D10*(D117-D143)+Transitions!D11*(D123-D149)+Transitions!D12*(D129-D155)+IF(Labels!B59="Material",Inputs!F89*Inputs!F40,0)</f>
        <v>0</v>
      </c>
      <c r="G72" s="73">
        <f>Transitions!D10*(F117-F143)+Transitions!D11*(F123-F149)+Transitions!D12*(F129-F155)+IF(Labels!B59="Material",Inputs!G89*Inputs!G40,0)</f>
        <v>0</v>
      </c>
      <c r="H72" s="73">
        <f>Transitions!D10*(G117-G143)+Transitions!D11*(G123-G149)+Transitions!D12*(G129-G155)+IF(Labels!B59="Material",Inputs!H89*Inputs!H40,0)</f>
        <v>0</v>
      </c>
      <c r="I72" s="51">
        <f>H72</f>
        <v>0</v>
      </c>
      <c r="J72" s="73">
        <f>Transitions!D10*(H117-H143)+Transitions!D11*(H123-H149)+Transitions!D12*(H129-H155)+IF(Labels!B59="Material",Inputs!J89*Inputs!J40,0)</f>
        <v>0</v>
      </c>
      <c r="K72" s="73">
        <f>Transitions!D10*(J117-J143)+Transitions!D11*(J123-J149)+Transitions!D12*(J129-J155)+IF(Labels!B59="Material",Inputs!K89*Inputs!K40,0)</f>
        <v>0</v>
      </c>
      <c r="L72" s="73">
        <f>Transitions!D10*(K117-K143)+Transitions!D11*(K123-K149)+Transitions!D12*(K129-K155)+IF(Labels!B59="Material",Inputs!L89*Inputs!L40,0)</f>
        <v>0</v>
      </c>
      <c r="M72" s="51">
        <f>L72</f>
        <v>0</v>
      </c>
      <c r="N72" s="73">
        <f>Transitions!D10*(L117-L143)+Transitions!D11*(L123-L149)+Transitions!D12*(L129-L155)+IF(Labels!B59="Material",Inputs!N89*Inputs!N40,0)</f>
        <v>0</v>
      </c>
      <c r="O72" s="73">
        <f>Transitions!D10*(N117-N143)+Transitions!D11*(N123-N149)+Transitions!D12*(N129-N155)+IF(Labels!B59="Material",Inputs!O89*Inputs!O40,0)</f>
        <v>0</v>
      </c>
      <c r="P72" s="73">
        <f>Transitions!D10*(O117-O143)+Transitions!D11*(O123-O149)+Transitions!D12*(O129-O155)+IF(Labels!B59="Material",Inputs!P89*Inputs!P40,0)</f>
        <v>0</v>
      </c>
      <c r="Q72" s="51">
        <f>P72</f>
        <v>0</v>
      </c>
      <c r="R72" s="51"/>
    </row>
    <row r="73" spans="1:18" ht="12.75" hidden="1" customHeight="1" outlineLevel="1">
      <c r="A73" s="41" t="str">
        <f>"      "&amp;Labels!B60</f>
        <v xml:space="preserve">      Fixed Exp</v>
      </c>
      <c r="B73" s="73">
        <f>0+IF(Labels!B60="Material",Inputs!B89*Inputs!B40,0)</f>
        <v>0</v>
      </c>
      <c r="C73" s="73">
        <f>Transitions!D10*(B118-B144)+Transitions!D11*(B124-B150)+Transitions!D12*(B130-B156)+IF(Labels!B60="Material",Inputs!C89*Inputs!C40,0)</f>
        <v>0</v>
      </c>
      <c r="D73" s="73">
        <f>Transitions!D10*(C118-C144)+Transitions!D11*(C124-C150)+Transitions!D12*(C130-C156)+IF(Labels!B60="Material",Inputs!D89*Inputs!D40,0)</f>
        <v>0</v>
      </c>
      <c r="E73" s="51">
        <f>D73</f>
        <v>0</v>
      </c>
      <c r="F73" s="73">
        <f>Transitions!D10*(D118-D144)+Transitions!D11*(D124-D150)+Transitions!D12*(D130-D156)+IF(Labels!B60="Material",Inputs!F89*Inputs!F40,0)</f>
        <v>0</v>
      </c>
      <c r="G73" s="73">
        <f>Transitions!D10*(F118-F144)+Transitions!D11*(F124-F150)+Transitions!D12*(F130-F156)+IF(Labels!B60="Material",Inputs!G89*Inputs!G40,0)</f>
        <v>0</v>
      </c>
      <c r="H73" s="73">
        <f>Transitions!D10*(G118-G144)+Transitions!D11*(G124-G150)+Transitions!D12*(G130-G156)+IF(Labels!B60="Material",Inputs!H89*Inputs!H40,0)</f>
        <v>0</v>
      </c>
      <c r="I73" s="51">
        <f>H73</f>
        <v>0</v>
      </c>
      <c r="J73" s="73">
        <f>Transitions!D10*(H118-H144)+Transitions!D11*(H124-H150)+Transitions!D12*(H130-H156)+IF(Labels!B60="Material",Inputs!J89*Inputs!J40,0)</f>
        <v>0</v>
      </c>
      <c r="K73" s="73">
        <f>Transitions!D10*(J118-J144)+Transitions!D11*(J124-J150)+Transitions!D12*(J130-J156)+IF(Labels!B60="Material",Inputs!K89*Inputs!K40,0)</f>
        <v>0</v>
      </c>
      <c r="L73" s="73">
        <f>Transitions!D10*(K118-K144)+Transitions!D11*(K124-K150)+Transitions!D12*(K130-K156)+IF(Labels!B60="Material",Inputs!L89*Inputs!L40,0)</f>
        <v>0</v>
      </c>
      <c r="M73" s="51">
        <f>L73</f>
        <v>0</v>
      </c>
      <c r="N73" s="73">
        <f>Transitions!D10*(L118-L144)+Transitions!D11*(L124-L150)+Transitions!D12*(L130-L156)+IF(Labels!B60="Material",Inputs!N89*Inputs!N40,0)</f>
        <v>0</v>
      </c>
      <c r="O73" s="73">
        <f>Transitions!D10*(N118-N144)+Transitions!D11*(N124-N150)+Transitions!D12*(N130-N156)+IF(Labels!B60="Material",Inputs!O89*Inputs!O40,0)</f>
        <v>0</v>
      </c>
      <c r="P73" s="73">
        <f>Transitions!D10*(O118-O144)+Transitions!D11*(O124-O150)+Transitions!D12*(O130-O156)+IF(Labels!B60="Material",Inputs!P89*Inputs!P40,0)</f>
        <v>0</v>
      </c>
      <c r="Q73" s="51">
        <f>P73</f>
        <v>0</v>
      </c>
      <c r="R73" s="51"/>
    </row>
    <row r="74" spans="1:18" ht="12.75" hidden="1" customHeight="1" outlineLevel="1">
      <c r="A74" s="41" t="str">
        <f>"      "&amp;Labels!B61</f>
        <v xml:space="preserve">      OH</v>
      </c>
      <c r="B74" s="73">
        <f>0+IF(Labels!B61="Material",Inputs!B89*Inputs!B40,0)</f>
        <v>0</v>
      </c>
      <c r="C74" s="73">
        <f>Transitions!D10*(B119-B145)+Transitions!D11*(B125-B151)+Transitions!D12*(B131-B157)+IF(Labels!B61="Material",Inputs!C89*Inputs!C40,0)</f>
        <v>0</v>
      </c>
      <c r="D74" s="73">
        <f>Transitions!D10*(C119-C145)+Transitions!D11*(C125-C151)+Transitions!D12*(C131-C157)+IF(Labels!B61="Material",Inputs!D89*Inputs!D40,0)</f>
        <v>0</v>
      </c>
      <c r="E74" s="51">
        <f>D74</f>
        <v>0</v>
      </c>
      <c r="F74" s="73">
        <f>Transitions!D10*(D119-D145)+Transitions!D11*(D125-D151)+Transitions!D12*(D131-D157)+IF(Labels!B61="Material",Inputs!F89*Inputs!F40,0)</f>
        <v>0</v>
      </c>
      <c r="G74" s="73">
        <f>Transitions!D10*(F119-F145)+Transitions!D11*(F125-F151)+Transitions!D12*(F131-F157)+IF(Labels!B61="Material",Inputs!G89*Inputs!G40,0)</f>
        <v>0</v>
      </c>
      <c r="H74" s="73">
        <f>Transitions!D10*(G119-G145)+Transitions!D11*(G125-G151)+Transitions!D12*(G131-G157)+IF(Labels!B61="Material",Inputs!H89*Inputs!H40,0)</f>
        <v>0</v>
      </c>
      <c r="I74" s="51">
        <f>H74</f>
        <v>0</v>
      </c>
      <c r="J74" s="73">
        <f>Transitions!D10*(H119-H145)+Transitions!D11*(H125-H151)+Transitions!D12*(H131-H157)+IF(Labels!B61="Material",Inputs!J89*Inputs!J40,0)</f>
        <v>0</v>
      </c>
      <c r="K74" s="73">
        <f>Transitions!D10*(J119-J145)+Transitions!D11*(J125-J151)+Transitions!D12*(J131-J157)+IF(Labels!B61="Material",Inputs!K89*Inputs!K40,0)</f>
        <v>0</v>
      </c>
      <c r="L74" s="73">
        <f>Transitions!D10*(K119-K145)+Transitions!D11*(K125-K151)+Transitions!D12*(K131-K157)+IF(Labels!B61="Material",Inputs!L89*Inputs!L40,0)</f>
        <v>0</v>
      </c>
      <c r="M74" s="51">
        <f>L74</f>
        <v>0</v>
      </c>
      <c r="N74" s="73">
        <f>Transitions!D10*(L119-L145)+Transitions!D11*(L125-L151)+Transitions!D12*(L131-L157)+IF(Labels!B61="Material",Inputs!N89*Inputs!N40,0)</f>
        <v>0</v>
      </c>
      <c r="O74" s="73">
        <f>Transitions!D10*(N119-N145)+Transitions!D11*(N125-N151)+Transitions!D12*(N131-N157)+IF(Labels!B61="Material",Inputs!O89*Inputs!O40,0)</f>
        <v>0</v>
      </c>
      <c r="P74" s="73">
        <f>Transitions!D10*(O119-O145)+Transitions!D11*(O125-O151)+Transitions!D12*(O131-O157)+IF(Labels!B61="Material",Inputs!P89*Inputs!P40,0)</f>
        <v>0</v>
      </c>
      <c r="Q74" s="51">
        <f>P74</f>
        <v>0</v>
      </c>
      <c r="R74" s="51"/>
    </row>
    <row r="75" spans="1:18" ht="12.75" hidden="1" customHeight="1" outlineLevel="1">
      <c r="A75" s="16" t="str">
        <f>"      "&amp;Labels!C57</f>
        <v xml:space="preserve">      Total</v>
      </c>
      <c r="B75" s="78">
        <f>'Cost Flow'!B29</f>
        <v>0</v>
      </c>
      <c r="C75" s="78">
        <f>'Cost Flow'!C29</f>
        <v>0</v>
      </c>
      <c r="D75" s="78">
        <f>'Cost Flow'!D29</f>
        <v>0</v>
      </c>
      <c r="E75" s="51">
        <f>'Cost Flow'!D29</f>
        <v>0</v>
      </c>
      <c r="F75" s="78">
        <f>'Cost Flow'!F29</f>
        <v>0</v>
      </c>
      <c r="G75" s="78">
        <f>'Cost Flow'!G29</f>
        <v>0</v>
      </c>
      <c r="H75" s="78">
        <f>'Cost Flow'!H29</f>
        <v>0</v>
      </c>
      <c r="I75" s="51">
        <f>'Cost Flow'!H29</f>
        <v>0</v>
      </c>
      <c r="J75" s="78">
        <f>'Cost Flow'!J29</f>
        <v>0</v>
      </c>
      <c r="K75" s="78">
        <f>'Cost Flow'!K29</f>
        <v>0</v>
      </c>
      <c r="L75" s="78">
        <f>'Cost Flow'!L29</f>
        <v>0</v>
      </c>
      <c r="M75" s="51">
        <f>'Cost Flow'!L29</f>
        <v>0</v>
      </c>
      <c r="N75" s="78">
        <f>'Cost Flow'!N29</f>
        <v>0</v>
      </c>
      <c r="O75" s="78">
        <f>'Cost Flow'!O29</f>
        <v>0</v>
      </c>
      <c r="P75" s="78">
        <f>'Cost Flow'!P29</f>
        <v>0</v>
      </c>
      <c r="Q75" s="51">
        <f>'Cost Flow'!P29</f>
        <v>0</v>
      </c>
      <c r="R75" s="51"/>
    </row>
    <row r="76" spans="1:18" ht="12.75" hidden="1" customHeight="1" outlineLevel="1">
      <c r="A76" s="7" t="str">
        <f>"   "&amp;Labels!C63</f>
        <v xml:space="preserve">   Total</v>
      </c>
      <c r="B76" s="74">
        <f>'Cost Flow'!B30</f>
        <v>0</v>
      </c>
      <c r="C76" s="74">
        <f>'Cost Flow'!C30</f>
        <v>0</v>
      </c>
      <c r="D76" s="74">
        <f>'Cost Flow'!D30</f>
        <v>0</v>
      </c>
      <c r="E76" s="51">
        <f>'Cost Flow'!D30</f>
        <v>0</v>
      </c>
      <c r="F76" s="74">
        <f>'Cost Flow'!F30</f>
        <v>0</v>
      </c>
      <c r="G76" s="74">
        <f>'Cost Flow'!G30</f>
        <v>0</v>
      </c>
      <c r="H76" s="74">
        <f>'Cost Flow'!H30</f>
        <v>0</v>
      </c>
      <c r="I76" s="51">
        <f>'Cost Flow'!H30</f>
        <v>0</v>
      </c>
      <c r="J76" s="74">
        <f>'Cost Flow'!J30</f>
        <v>0</v>
      </c>
      <c r="K76" s="74">
        <f>'Cost Flow'!K30</f>
        <v>0</v>
      </c>
      <c r="L76" s="74">
        <f>'Cost Flow'!L30</f>
        <v>0</v>
      </c>
      <c r="M76" s="51">
        <f>'Cost Flow'!L30</f>
        <v>0</v>
      </c>
      <c r="N76" s="74">
        <f>'Cost Flow'!N30</f>
        <v>0</v>
      </c>
      <c r="O76" s="74">
        <f>'Cost Flow'!O30</f>
        <v>0</v>
      </c>
      <c r="P76" s="74">
        <f>'Cost Flow'!P30</f>
        <v>0</v>
      </c>
      <c r="Q76" s="51">
        <f>'Cost Flow'!P30</f>
        <v>0</v>
      </c>
      <c r="R76" s="51"/>
    </row>
    <row r="77" spans="1:18" ht="12.75" hidden="1" customHeight="1" outlineLevel="1">
      <c r="A77" s="41" t="str">
        <f>"      "&amp;Labels!B58</f>
        <v xml:space="preserve">      Material</v>
      </c>
      <c r="B77" s="73">
        <f t="shared" ref="B77:D80" si="4">SUM(B59,B65,B71)</f>
        <v>0</v>
      </c>
      <c r="C77" s="73">
        <f t="shared" si="4"/>
        <v>0</v>
      </c>
      <c r="D77" s="73">
        <f t="shared" si="4"/>
        <v>0</v>
      </c>
      <c r="E77" s="51">
        <f>D77</f>
        <v>0</v>
      </c>
      <c r="F77" s="73">
        <f t="shared" ref="F77:H80" si="5">SUM(F59,F65,F71)</f>
        <v>0</v>
      </c>
      <c r="G77" s="73">
        <f t="shared" si="5"/>
        <v>0</v>
      </c>
      <c r="H77" s="73">
        <f t="shared" si="5"/>
        <v>0</v>
      </c>
      <c r="I77" s="51">
        <f>H77</f>
        <v>0</v>
      </c>
      <c r="J77" s="73">
        <f t="shared" ref="J77:L80" si="6">SUM(J59,J65,J71)</f>
        <v>0</v>
      </c>
      <c r="K77" s="73">
        <f t="shared" si="6"/>
        <v>0</v>
      </c>
      <c r="L77" s="73">
        <f t="shared" si="6"/>
        <v>0</v>
      </c>
      <c r="M77" s="51">
        <f>L77</f>
        <v>0</v>
      </c>
      <c r="N77" s="73">
        <f t="shared" ref="N77:P80" si="7">SUM(N59,N65,N71)</f>
        <v>0</v>
      </c>
      <c r="O77" s="73">
        <f t="shared" si="7"/>
        <v>0</v>
      </c>
      <c r="P77" s="73">
        <f t="shared" si="7"/>
        <v>0</v>
      </c>
      <c r="Q77" s="51">
        <f>P77</f>
        <v>0</v>
      </c>
      <c r="R77" s="51"/>
    </row>
    <row r="78" spans="1:18" ht="12.75" hidden="1" customHeight="1" outlineLevel="1">
      <c r="A78" s="41" t="str">
        <f>"      "&amp;Labels!B59</f>
        <v xml:space="preserve">      Labor</v>
      </c>
      <c r="B78" s="73">
        <f t="shared" si="4"/>
        <v>0</v>
      </c>
      <c r="C78" s="73">
        <f t="shared" si="4"/>
        <v>0</v>
      </c>
      <c r="D78" s="73">
        <f t="shared" si="4"/>
        <v>0</v>
      </c>
      <c r="E78" s="51">
        <f>D78</f>
        <v>0</v>
      </c>
      <c r="F78" s="73">
        <f t="shared" si="5"/>
        <v>0</v>
      </c>
      <c r="G78" s="73">
        <f t="shared" si="5"/>
        <v>0</v>
      </c>
      <c r="H78" s="73">
        <f t="shared" si="5"/>
        <v>0</v>
      </c>
      <c r="I78" s="51">
        <f>H78</f>
        <v>0</v>
      </c>
      <c r="J78" s="73">
        <f t="shared" si="6"/>
        <v>0</v>
      </c>
      <c r="K78" s="73">
        <f t="shared" si="6"/>
        <v>0</v>
      </c>
      <c r="L78" s="73">
        <f t="shared" si="6"/>
        <v>0</v>
      </c>
      <c r="M78" s="51">
        <f>L78</f>
        <v>0</v>
      </c>
      <c r="N78" s="73">
        <f t="shared" si="7"/>
        <v>0</v>
      </c>
      <c r="O78" s="73">
        <f t="shared" si="7"/>
        <v>0</v>
      </c>
      <c r="P78" s="73">
        <f t="shared" si="7"/>
        <v>0</v>
      </c>
      <c r="Q78" s="51">
        <f>P78</f>
        <v>0</v>
      </c>
      <c r="R78" s="51"/>
    </row>
    <row r="79" spans="1:18" ht="12.75" hidden="1" customHeight="1" outlineLevel="1">
      <c r="A79" s="41" t="str">
        <f>"      "&amp;Labels!B60</f>
        <v xml:space="preserve">      Fixed Exp</v>
      </c>
      <c r="B79" s="73">
        <f t="shared" si="4"/>
        <v>0</v>
      </c>
      <c r="C79" s="73">
        <f t="shared" si="4"/>
        <v>0</v>
      </c>
      <c r="D79" s="73">
        <f t="shared" si="4"/>
        <v>0</v>
      </c>
      <c r="E79" s="51">
        <f>D79</f>
        <v>0</v>
      </c>
      <c r="F79" s="73">
        <f t="shared" si="5"/>
        <v>0</v>
      </c>
      <c r="G79" s="73">
        <f t="shared" si="5"/>
        <v>0</v>
      </c>
      <c r="H79" s="73">
        <f t="shared" si="5"/>
        <v>0</v>
      </c>
      <c r="I79" s="51">
        <f>H79</f>
        <v>0</v>
      </c>
      <c r="J79" s="73">
        <f t="shared" si="6"/>
        <v>0</v>
      </c>
      <c r="K79" s="73">
        <f t="shared" si="6"/>
        <v>0</v>
      </c>
      <c r="L79" s="73">
        <f t="shared" si="6"/>
        <v>0</v>
      </c>
      <c r="M79" s="51">
        <f>L79</f>
        <v>0</v>
      </c>
      <c r="N79" s="73">
        <f t="shared" si="7"/>
        <v>0</v>
      </c>
      <c r="O79" s="73">
        <f t="shared" si="7"/>
        <v>0</v>
      </c>
      <c r="P79" s="73">
        <f t="shared" si="7"/>
        <v>0</v>
      </c>
      <c r="Q79" s="51">
        <f>P79</f>
        <v>0</v>
      </c>
      <c r="R79" s="51"/>
    </row>
    <row r="80" spans="1:18" ht="12.75" hidden="1" customHeight="1" outlineLevel="1">
      <c r="A80" s="41" t="str">
        <f>"      "&amp;Labels!B61</f>
        <v xml:space="preserve">      OH</v>
      </c>
      <c r="B80" s="73">
        <f t="shared" si="4"/>
        <v>0</v>
      </c>
      <c r="C80" s="73">
        <f t="shared" si="4"/>
        <v>0</v>
      </c>
      <c r="D80" s="73">
        <f t="shared" si="4"/>
        <v>0</v>
      </c>
      <c r="E80" s="51">
        <f>D80</f>
        <v>0</v>
      </c>
      <c r="F80" s="73">
        <f t="shared" si="5"/>
        <v>0</v>
      </c>
      <c r="G80" s="73">
        <f t="shared" si="5"/>
        <v>0</v>
      </c>
      <c r="H80" s="73">
        <f t="shared" si="5"/>
        <v>0</v>
      </c>
      <c r="I80" s="51">
        <f>H80</f>
        <v>0</v>
      </c>
      <c r="J80" s="73">
        <f t="shared" si="6"/>
        <v>0</v>
      </c>
      <c r="K80" s="73">
        <f t="shared" si="6"/>
        <v>0</v>
      </c>
      <c r="L80" s="73">
        <f t="shared" si="6"/>
        <v>0</v>
      </c>
      <c r="M80" s="51">
        <f>L80</f>
        <v>0</v>
      </c>
      <c r="N80" s="73">
        <f t="shared" si="7"/>
        <v>0</v>
      </c>
      <c r="O80" s="73">
        <f t="shared" si="7"/>
        <v>0</v>
      </c>
      <c r="P80" s="73">
        <f t="shared" si="7"/>
        <v>0</v>
      </c>
      <c r="Q80" s="51">
        <f>P80</f>
        <v>0</v>
      </c>
      <c r="R80" s="51"/>
    </row>
    <row r="81" spans="1:18" ht="12.75" hidden="1" customHeight="1" outlineLevel="1">
      <c r="A81" s="16" t="str">
        <f>"      "&amp;Labels!C57</f>
        <v xml:space="preserve">      Total</v>
      </c>
      <c r="B81" s="78">
        <f>'Cost Flow'!B30</f>
        <v>0</v>
      </c>
      <c r="C81" s="78">
        <f>'Cost Flow'!C30</f>
        <v>0</v>
      </c>
      <c r="D81" s="78">
        <f>'Cost Flow'!D30</f>
        <v>0</v>
      </c>
      <c r="E81" s="51">
        <f>'Cost Flow'!D30</f>
        <v>0</v>
      </c>
      <c r="F81" s="78">
        <f>'Cost Flow'!F30</f>
        <v>0</v>
      </c>
      <c r="G81" s="78">
        <f>'Cost Flow'!G30</f>
        <v>0</v>
      </c>
      <c r="H81" s="78">
        <f>'Cost Flow'!H30</f>
        <v>0</v>
      </c>
      <c r="I81" s="51">
        <f>'Cost Flow'!H30</f>
        <v>0</v>
      </c>
      <c r="J81" s="78">
        <f>'Cost Flow'!J30</f>
        <v>0</v>
      </c>
      <c r="K81" s="78">
        <f>'Cost Flow'!K30</f>
        <v>0</v>
      </c>
      <c r="L81" s="78">
        <f>'Cost Flow'!L30</f>
        <v>0</v>
      </c>
      <c r="M81" s="51">
        <f>'Cost Flow'!L30</f>
        <v>0</v>
      </c>
      <c r="N81" s="78">
        <f>'Cost Flow'!N30</f>
        <v>0</v>
      </c>
      <c r="O81" s="78">
        <f>'Cost Flow'!O30</f>
        <v>0</v>
      </c>
      <c r="P81" s="78">
        <f>'Cost Flow'!P30</f>
        <v>0</v>
      </c>
      <c r="Q81" s="51">
        <f>'Cost Flow'!P30</f>
        <v>0</v>
      </c>
      <c r="R81" s="51"/>
    </row>
    <row r="82" spans="1:18" ht="12.75" hidden="1" customHeight="1" outlineLevel="1">
      <c r="A82" s="6"/>
      <c r="B82" s="35"/>
      <c r="C82" s="35"/>
      <c r="D82" s="35"/>
      <c r="E82" s="6"/>
      <c r="F82" s="35"/>
      <c r="G82" s="35"/>
      <c r="H82" s="35"/>
      <c r="I82" s="6"/>
      <c r="J82" s="35"/>
      <c r="K82" s="35"/>
      <c r="L82" s="35"/>
      <c r="M82" s="6"/>
      <c r="N82" s="35"/>
      <c r="O82" s="35"/>
      <c r="P82" s="35"/>
      <c r="Q82" s="6"/>
      <c r="R82" s="6"/>
    </row>
    <row r="83" spans="1:18" ht="12.75" hidden="1" customHeight="1" outlineLevel="1">
      <c r="A83" s="7" t="str">
        <f>Labels!B51</f>
        <v>WIP In</v>
      </c>
      <c r="B83" s="74"/>
      <c r="C83" s="74"/>
      <c r="D83" s="74"/>
      <c r="E83" s="51"/>
      <c r="F83" s="74"/>
      <c r="G83" s="74"/>
      <c r="H83" s="74"/>
      <c r="I83" s="51"/>
      <c r="J83" s="74"/>
      <c r="K83" s="74"/>
      <c r="L83" s="74"/>
      <c r="M83" s="51"/>
      <c r="N83" s="74"/>
      <c r="O83" s="74"/>
      <c r="P83" s="74"/>
      <c r="Q83" s="51"/>
      <c r="R83" s="51"/>
    </row>
    <row r="84" spans="1:18" ht="12.75" hidden="1" customHeight="1" outlineLevel="1">
      <c r="A84" s="16" t="str">
        <f>"   "&amp;Labels!B64</f>
        <v xml:space="preserve">   Stage 1</v>
      </c>
      <c r="B84" s="78"/>
      <c r="C84" s="78"/>
      <c r="D84" s="78"/>
      <c r="E84" s="51"/>
      <c r="F84" s="78"/>
      <c r="G84" s="78"/>
      <c r="H84" s="78"/>
      <c r="I84" s="51"/>
      <c r="J84" s="78"/>
      <c r="K84" s="78"/>
      <c r="L84" s="78"/>
      <c r="M84" s="51"/>
      <c r="N84" s="78"/>
      <c r="O84" s="78"/>
      <c r="P84" s="78"/>
      <c r="Q84" s="51"/>
      <c r="R84" s="51"/>
    </row>
    <row r="85" spans="1:18" ht="12.75" hidden="1" customHeight="1" outlineLevel="1">
      <c r="A85" s="41" t="str">
        <f>"      "&amp;Labels!B58</f>
        <v xml:space="preserve">      Material</v>
      </c>
      <c r="B85" s="73">
        <f>B59*IF(Units!B27=0,0,Units!B33/Units!B27)</f>
        <v>0</v>
      </c>
      <c r="C85" s="73">
        <f>C59*IF(Units!C27=0,0,Units!C33/Units!C27)</f>
        <v>0</v>
      </c>
      <c r="D85" s="73">
        <f>D59*IF(Units!D27=0,0,Units!D33/Units!D27)</f>
        <v>0</v>
      </c>
      <c r="E85" s="51">
        <f>D85</f>
        <v>0</v>
      </c>
      <c r="F85" s="73">
        <f>F59*IF(Units!F27=0,0,Units!F33/Units!F27)</f>
        <v>0</v>
      </c>
      <c r="G85" s="73">
        <f>G59*IF(Units!G27=0,0,Units!G33/Units!G27)</f>
        <v>0</v>
      </c>
      <c r="H85" s="73">
        <f>H59*IF(Units!H27=0,0,Units!H33/Units!H27)</f>
        <v>0</v>
      </c>
      <c r="I85" s="51">
        <f>H85</f>
        <v>0</v>
      </c>
      <c r="J85" s="73">
        <f>J59*IF(Units!J27=0,0,Units!J33/Units!J27)</f>
        <v>0</v>
      </c>
      <c r="K85" s="73">
        <f>K59*IF(Units!K27=0,0,Units!K33/Units!K27)</f>
        <v>0</v>
      </c>
      <c r="L85" s="73">
        <f>L59*IF(Units!L27=0,0,Units!L33/Units!L27)</f>
        <v>0</v>
      </c>
      <c r="M85" s="51">
        <f>L85</f>
        <v>0</v>
      </c>
      <c r="N85" s="73">
        <f>N59*IF(Units!N27=0,0,Units!N33/Units!N27)</f>
        <v>0</v>
      </c>
      <c r="O85" s="73">
        <f>O59*IF(Units!O27=0,0,Units!O33/Units!O27)</f>
        <v>0</v>
      </c>
      <c r="P85" s="73">
        <f>P59*IF(Units!P27=0,0,Units!P33/Units!P27)</f>
        <v>0</v>
      </c>
      <c r="Q85" s="51">
        <f>P85</f>
        <v>0</v>
      </c>
      <c r="R85" s="51"/>
    </row>
    <row r="86" spans="1:18" ht="12.75" hidden="1" customHeight="1" outlineLevel="1">
      <c r="A86" s="41" t="str">
        <f>"      "&amp;Labels!B59</f>
        <v xml:space="preserve">      Labor</v>
      </c>
      <c r="B86" s="73">
        <f>B60*IF(Units!B27=0,0,Units!B33/Units!B27)</f>
        <v>0</v>
      </c>
      <c r="C86" s="73">
        <f>C60*IF(Units!C27=0,0,Units!C33/Units!C27)</f>
        <v>0</v>
      </c>
      <c r="D86" s="73">
        <f>D60*IF(Units!D27=0,0,Units!D33/Units!D27)</f>
        <v>0</v>
      </c>
      <c r="E86" s="51">
        <f>D86</f>
        <v>0</v>
      </c>
      <c r="F86" s="73">
        <f>F60*IF(Units!F27=0,0,Units!F33/Units!F27)</f>
        <v>0</v>
      </c>
      <c r="G86" s="73">
        <f>G60*IF(Units!G27=0,0,Units!G33/Units!G27)</f>
        <v>0</v>
      </c>
      <c r="H86" s="73">
        <f>H60*IF(Units!H27=0,0,Units!H33/Units!H27)</f>
        <v>0</v>
      </c>
      <c r="I86" s="51">
        <f>H86</f>
        <v>0</v>
      </c>
      <c r="J86" s="73">
        <f>J60*IF(Units!J27=0,0,Units!J33/Units!J27)</f>
        <v>0</v>
      </c>
      <c r="K86" s="73">
        <f>K60*IF(Units!K27=0,0,Units!K33/Units!K27)</f>
        <v>0</v>
      </c>
      <c r="L86" s="73">
        <f>L60*IF(Units!L27=0,0,Units!L33/Units!L27)</f>
        <v>0</v>
      </c>
      <c r="M86" s="51">
        <f>L86</f>
        <v>0</v>
      </c>
      <c r="N86" s="73">
        <f>N60*IF(Units!N27=0,0,Units!N33/Units!N27)</f>
        <v>0</v>
      </c>
      <c r="O86" s="73">
        <f>O60*IF(Units!O27=0,0,Units!O33/Units!O27)</f>
        <v>0</v>
      </c>
      <c r="P86" s="73">
        <f>P60*IF(Units!P27=0,0,Units!P33/Units!P27)</f>
        <v>0</v>
      </c>
      <c r="Q86" s="51">
        <f>P86</f>
        <v>0</v>
      </c>
      <c r="R86" s="51"/>
    </row>
    <row r="87" spans="1:18" ht="12.75" hidden="1" customHeight="1" outlineLevel="1">
      <c r="A87" s="41" t="str">
        <f>"      "&amp;Labels!B60</f>
        <v xml:space="preserve">      Fixed Exp</v>
      </c>
      <c r="B87" s="73">
        <f>B61*IF(Units!B27=0,0,Units!B33/Units!B27)</f>
        <v>0</v>
      </c>
      <c r="C87" s="73">
        <f>C61*IF(Units!C27=0,0,Units!C33/Units!C27)</f>
        <v>0</v>
      </c>
      <c r="D87" s="73">
        <f>D61*IF(Units!D27=0,0,Units!D33/Units!D27)</f>
        <v>0</v>
      </c>
      <c r="E87" s="51">
        <f>D87</f>
        <v>0</v>
      </c>
      <c r="F87" s="73">
        <f>F61*IF(Units!F27=0,0,Units!F33/Units!F27)</f>
        <v>0</v>
      </c>
      <c r="G87" s="73">
        <f>G61*IF(Units!G27=0,0,Units!G33/Units!G27)</f>
        <v>0</v>
      </c>
      <c r="H87" s="73">
        <f>H61*IF(Units!H27=0,0,Units!H33/Units!H27)</f>
        <v>0</v>
      </c>
      <c r="I87" s="51">
        <f>H87</f>
        <v>0</v>
      </c>
      <c r="J87" s="73">
        <f>J61*IF(Units!J27=0,0,Units!J33/Units!J27)</f>
        <v>0</v>
      </c>
      <c r="K87" s="73">
        <f>K61*IF(Units!K27=0,0,Units!K33/Units!K27)</f>
        <v>0</v>
      </c>
      <c r="L87" s="73">
        <f>L61*IF(Units!L27=0,0,Units!L33/Units!L27)</f>
        <v>0</v>
      </c>
      <c r="M87" s="51">
        <f>L87</f>
        <v>0</v>
      </c>
      <c r="N87" s="73">
        <f>N61*IF(Units!N27=0,0,Units!N33/Units!N27)</f>
        <v>0</v>
      </c>
      <c r="O87" s="73">
        <f>O61*IF(Units!O27=0,0,Units!O33/Units!O27)</f>
        <v>0</v>
      </c>
      <c r="P87" s="73">
        <f>P61*IF(Units!P27=0,0,Units!P33/Units!P27)</f>
        <v>0</v>
      </c>
      <c r="Q87" s="51">
        <f>P87</f>
        <v>0</v>
      </c>
      <c r="R87" s="51"/>
    </row>
    <row r="88" spans="1:18" ht="12.75" hidden="1" customHeight="1" outlineLevel="1">
      <c r="A88" s="41" t="str">
        <f>"      "&amp;Labels!B61</f>
        <v xml:space="preserve">      OH</v>
      </c>
      <c r="B88" s="73">
        <f>B62*IF(Units!B27=0,0,Units!B33/Units!B27)</f>
        <v>0</v>
      </c>
      <c r="C88" s="73">
        <f>C62*IF(Units!C27=0,0,Units!C33/Units!C27)</f>
        <v>0</v>
      </c>
      <c r="D88" s="73">
        <f>D62*IF(Units!D27=0,0,Units!D33/Units!D27)</f>
        <v>0</v>
      </c>
      <c r="E88" s="51">
        <f>D88</f>
        <v>0</v>
      </c>
      <c r="F88" s="73">
        <f>F62*IF(Units!F27=0,0,Units!F33/Units!F27)</f>
        <v>0</v>
      </c>
      <c r="G88" s="73">
        <f>G62*IF(Units!G27=0,0,Units!G33/Units!G27)</f>
        <v>0</v>
      </c>
      <c r="H88" s="73">
        <f>H62*IF(Units!H27=0,0,Units!H33/Units!H27)</f>
        <v>0</v>
      </c>
      <c r="I88" s="51">
        <f>H88</f>
        <v>0</v>
      </c>
      <c r="J88" s="73">
        <f>J62*IF(Units!J27=0,0,Units!J33/Units!J27)</f>
        <v>0</v>
      </c>
      <c r="K88" s="73">
        <f>K62*IF(Units!K27=0,0,Units!K33/Units!K27)</f>
        <v>0</v>
      </c>
      <c r="L88" s="73">
        <f>L62*IF(Units!L27=0,0,Units!L33/Units!L27)</f>
        <v>0</v>
      </c>
      <c r="M88" s="51">
        <f>L88</f>
        <v>0</v>
      </c>
      <c r="N88" s="73">
        <f>N62*IF(Units!N27=0,0,Units!N33/Units!N27)</f>
        <v>0</v>
      </c>
      <c r="O88" s="73">
        <f>O62*IF(Units!O27=0,0,Units!O33/Units!O27)</f>
        <v>0</v>
      </c>
      <c r="P88" s="73">
        <f>P62*IF(Units!P27=0,0,Units!P33/Units!P27)</f>
        <v>0</v>
      </c>
      <c r="Q88" s="51">
        <f>P88</f>
        <v>0</v>
      </c>
      <c r="R88" s="51"/>
    </row>
    <row r="89" spans="1:18" ht="12.75" hidden="1" customHeight="1" outlineLevel="1">
      <c r="A89" s="16" t="str">
        <f>"      "&amp;Labels!C57</f>
        <v xml:space="preserve">      Total</v>
      </c>
      <c r="B89" s="78">
        <f>'Cost Flow'!B33</f>
        <v>0</v>
      </c>
      <c r="C89" s="78">
        <f>'Cost Flow'!C33</f>
        <v>0</v>
      </c>
      <c r="D89" s="78">
        <f>'Cost Flow'!D33</f>
        <v>0</v>
      </c>
      <c r="E89" s="51">
        <f>'Cost Flow'!D33</f>
        <v>0</v>
      </c>
      <c r="F89" s="78">
        <f>'Cost Flow'!F33</f>
        <v>0</v>
      </c>
      <c r="G89" s="78">
        <f>'Cost Flow'!G33</f>
        <v>0</v>
      </c>
      <c r="H89" s="78">
        <f>'Cost Flow'!H33</f>
        <v>0</v>
      </c>
      <c r="I89" s="51">
        <f>'Cost Flow'!H33</f>
        <v>0</v>
      </c>
      <c r="J89" s="78">
        <f>'Cost Flow'!J33</f>
        <v>0</v>
      </c>
      <c r="K89" s="78">
        <f>'Cost Flow'!K33</f>
        <v>0</v>
      </c>
      <c r="L89" s="78">
        <f>'Cost Flow'!L33</f>
        <v>0</v>
      </c>
      <c r="M89" s="51">
        <f>'Cost Flow'!L33</f>
        <v>0</v>
      </c>
      <c r="N89" s="78">
        <f>'Cost Flow'!N33</f>
        <v>0</v>
      </c>
      <c r="O89" s="78">
        <f>'Cost Flow'!O33</f>
        <v>0</v>
      </c>
      <c r="P89" s="78">
        <f>'Cost Flow'!P33</f>
        <v>0</v>
      </c>
      <c r="Q89" s="51">
        <f>'Cost Flow'!P33</f>
        <v>0</v>
      </c>
      <c r="R89" s="51"/>
    </row>
    <row r="90" spans="1:18" ht="12.75" hidden="1" customHeight="1" outlineLevel="1">
      <c r="A90" s="16" t="str">
        <f>"   "&amp;Labels!B65</f>
        <v xml:space="preserve">   Stage 2</v>
      </c>
      <c r="B90" s="78"/>
      <c r="C90" s="78"/>
      <c r="D90" s="78"/>
      <c r="E90" s="51"/>
      <c r="F90" s="78"/>
      <c r="G90" s="78"/>
      <c r="H90" s="78"/>
      <c r="I90" s="51"/>
      <c r="J90" s="78"/>
      <c r="K90" s="78"/>
      <c r="L90" s="78"/>
      <c r="M90" s="51"/>
      <c r="N90" s="78"/>
      <c r="O90" s="78"/>
      <c r="P90" s="78"/>
      <c r="Q90" s="51"/>
      <c r="R90" s="51"/>
    </row>
    <row r="91" spans="1:18" ht="12.75" hidden="1" customHeight="1" outlineLevel="1">
      <c r="A91" s="41" t="str">
        <f>"      "&amp;Labels!B58</f>
        <v xml:space="preserve">      Material</v>
      </c>
      <c r="B91" s="73">
        <f>B65*IF(Units!B28=0,0,Units!B34/Units!B28)</f>
        <v>0</v>
      </c>
      <c r="C91" s="73">
        <f>C65*IF(Units!C28=0,0,Units!C34/Units!C28)</f>
        <v>0</v>
      </c>
      <c r="D91" s="73">
        <f>D65*IF(Units!D28=0,0,Units!D34/Units!D28)</f>
        <v>0</v>
      </c>
      <c r="E91" s="51">
        <f>D91</f>
        <v>0</v>
      </c>
      <c r="F91" s="73">
        <f>F65*IF(Units!F28=0,0,Units!F34/Units!F28)</f>
        <v>0</v>
      </c>
      <c r="G91" s="73">
        <f>G65*IF(Units!G28=0,0,Units!G34/Units!G28)</f>
        <v>0</v>
      </c>
      <c r="H91" s="73">
        <f>H65*IF(Units!H28=0,0,Units!H34/Units!H28)</f>
        <v>0</v>
      </c>
      <c r="I91" s="51">
        <f>H91</f>
        <v>0</v>
      </c>
      <c r="J91" s="73">
        <f>J65*IF(Units!J28=0,0,Units!J34/Units!J28)</f>
        <v>0</v>
      </c>
      <c r="K91" s="73">
        <f>K65*IF(Units!K28=0,0,Units!K34/Units!K28)</f>
        <v>0</v>
      </c>
      <c r="L91" s="73">
        <f>L65*IF(Units!L28=0,0,Units!L34/Units!L28)</f>
        <v>0</v>
      </c>
      <c r="M91" s="51">
        <f>L91</f>
        <v>0</v>
      </c>
      <c r="N91" s="73">
        <f>N65*IF(Units!N28=0,0,Units!N34/Units!N28)</f>
        <v>0</v>
      </c>
      <c r="O91" s="73">
        <f>O65*IF(Units!O28=0,0,Units!O34/Units!O28)</f>
        <v>0</v>
      </c>
      <c r="P91" s="73">
        <f>P65*IF(Units!P28=0,0,Units!P34/Units!P28)</f>
        <v>0</v>
      </c>
      <c r="Q91" s="51">
        <f>P91</f>
        <v>0</v>
      </c>
      <c r="R91" s="51"/>
    </row>
    <row r="92" spans="1:18" ht="12.75" hidden="1" customHeight="1" outlineLevel="1">
      <c r="A92" s="41" t="str">
        <f>"      "&amp;Labels!B59</f>
        <v xml:space="preserve">      Labor</v>
      </c>
      <c r="B92" s="73">
        <f>B66*IF(Units!B28=0,0,Units!B34/Units!B28)</f>
        <v>0</v>
      </c>
      <c r="C92" s="73">
        <f>C66*IF(Units!C28=0,0,Units!C34/Units!C28)</f>
        <v>0</v>
      </c>
      <c r="D92" s="73">
        <f>D66*IF(Units!D28=0,0,Units!D34/Units!D28)</f>
        <v>0</v>
      </c>
      <c r="E92" s="51">
        <f>D92</f>
        <v>0</v>
      </c>
      <c r="F92" s="73">
        <f>F66*IF(Units!F28=0,0,Units!F34/Units!F28)</f>
        <v>0</v>
      </c>
      <c r="G92" s="73">
        <f>G66*IF(Units!G28=0,0,Units!G34/Units!G28)</f>
        <v>0</v>
      </c>
      <c r="H92" s="73">
        <f>H66*IF(Units!H28=0,0,Units!H34/Units!H28)</f>
        <v>0</v>
      </c>
      <c r="I92" s="51">
        <f>H92</f>
        <v>0</v>
      </c>
      <c r="J92" s="73">
        <f>J66*IF(Units!J28=0,0,Units!J34/Units!J28)</f>
        <v>0</v>
      </c>
      <c r="K92" s="73">
        <f>K66*IF(Units!K28=0,0,Units!K34/Units!K28)</f>
        <v>0</v>
      </c>
      <c r="L92" s="73">
        <f>L66*IF(Units!L28=0,0,Units!L34/Units!L28)</f>
        <v>0</v>
      </c>
      <c r="M92" s="51">
        <f>L92</f>
        <v>0</v>
      </c>
      <c r="N92" s="73">
        <f>N66*IF(Units!N28=0,0,Units!N34/Units!N28)</f>
        <v>0</v>
      </c>
      <c r="O92" s="73">
        <f>O66*IF(Units!O28=0,0,Units!O34/Units!O28)</f>
        <v>0</v>
      </c>
      <c r="P92" s="73">
        <f>P66*IF(Units!P28=0,0,Units!P34/Units!P28)</f>
        <v>0</v>
      </c>
      <c r="Q92" s="51">
        <f>P92</f>
        <v>0</v>
      </c>
      <c r="R92" s="51"/>
    </row>
    <row r="93" spans="1:18" ht="12.75" hidden="1" customHeight="1" outlineLevel="1">
      <c r="A93" s="41" t="str">
        <f>"      "&amp;Labels!B60</f>
        <v xml:space="preserve">      Fixed Exp</v>
      </c>
      <c r="B93" s="73">
        <f>B67*IF(Units!B28=0,0,Units!B34/Units!B28)</f>
        <v>0</v>
      </c>
      <c r="C93" s="73">
        <f>C67*IF(Units!C28=0,0,Units!C34/Units!C28)</f>
        <v>0</v>
      </c>
      <c r="D93" s="73">
        <f>D67*IF(Units!D28=0,0,Units!D34/Units!D28)</f>
        <v>0</v>
      </c>
      <c r="E93" s="51">
        <f>D93</f>
        <v>0</v>
      </c>
      <c r="F93" s="73">
        <f>F67*IF(Units!F28=0,0,Units!F34/Units!F28)</f>
        <v>0</v>
      </c>
      <c r="G93" s="73">
        <f>G67*IF(Units!G28=0,0,Units!G34/Units!G28)</f>
        <v>0</v>
      </c>
      <c r="H93" s="73">
        <f>H67*IF(Units!H28=0,0,Units!H34/Units!H28)</f>
        <v>0</v>
      </c>
      <c r="I93" s="51">
        <f>H93</f>
        <v>0</v>
      </c>
      <c r="J93" s="73">
        <f>J67*IF(Units!J28=0,0,Units!J34/Units!J28)</f>
        <v>0</v>
      </c>
      <c r="K93" s="73">
        <f>K67*IF(Units!K28=0,0,Units!K34/Units!K28)</f>
        <v>0</v>
      </c>
      <c r="L93" s="73">
        <f>L67*IF(Units!L28=0,0,Units!L34/Units!L28)</f>
        <v>0</v>
      </c>
      <c r="M93" s="51">
        <f>L93</f>
        <v>0</v>
      </c>
      <c r="N93" s="73">
        <f>N67*IF(Units!N28=0,0,Units!N34/Units!N28)</f>
        <v>0</v>
      </c>
      <c r="O93" s="73">
        <f>O67*IF(Units!O28=0,0,Units!O34/Units!O28)</f>
        <v>0</v>
      </c>
      <c r="P93" s="73">
        <f>P67*IF(Units!P28=0,0,Units!P34/Units!P28)</f>
        <v>0</v>
      </c>
      <c r="Q93" s="51">
        <f>P93</f>
        <v>0</v>
      </c>
      <c r="R93" s="51"/>
    </row>
    <row r="94" spans="1:18" ht="12.75" hidden="1" customHeight="1" outlineLevel="1">
      <c r="A94" s="41" t="str">
        <f>"      "&amp;Labels!B61</f>
        <v xml:space="preserve">      OH</v>
      </c>
      <c r="B94" s="73">
        <f>B68*IF(Units!B28=0,0,Units!B34/Units!B28)</f>
        <v>0</v>
      </c>
      <c r="C94" s="73">
        <f>C68*IF(Units!C28=0,0,Units!C34/Units!C28)</f>
        <v>0</v>
      </c>
      <c r="D94" s="73">
        <f>D68*IF(Units!D28=0,0,Units!D34/Units!D28)</f>
        <v>0</v>
      </c>
      <c r="E94" s="51">
        <f>D94</f>
        <v>0</v>
      </c>
      <c r="F94" s="73">
        <f>F68*IF(Units!F28=0,0,Units!F34/Units!F28)</f>
        <v>0</v>
      </c>
      <c r="G94" s="73">
        <f>G68*IF(Units!G28=0,0,Units!G34/Units!G28)</f>
        <v>0</v>
      </c>
      <c r="H94" s="73">
        <f>H68*IF(Units!H28=0,0,Units!H34/Units!H28)</f>
        <v>0</v>
      </c>
      <c r="I94" s="51">
        <f>H94</f>
        <v>0</v>
      </c>
      <c r="J94" s="73">
        <f>J68*IF(Units!J28=0,0,Units!J34/Units!J28)</f>
        <v>0</v>
      </c>
      <c r="K94" s="73">
        <f>K68*IF(Units!K28=0,0,Units!K34/Units!K28)</f>
        <v>0</v>
      </c>
      <c r="L94" s="73">
        <f>L68*IF(Units!L28=0,0,Units!L34/Units!L28)</f>
        <v>0</v>
      </c>
      <c r="M94" s="51">
        <f>L94</f>
        <v>0</v>
      </c>
      <c r="N94" s="73">
        <f>N68*IF(Units!N28=0,0,Units!N34/Units!N28)</f>
        <v>0</v>
      </c>
      <c r="O94" s="73">
        <f>O68*IF(Units!O28=0,0,Units!O34/Units!O28)</f>
        <v>0</v>
      </c>
      <c r="P94" s="73">
        <f>P68*IF(Units!P28=0,0,Units!P34/Units!P28)</f>
        <v>0</v>
      </c>
      <c r="Q94" s="51">
        <f>P94</f>
        <v>0</v>
      </c>
      <c r="R94" s="51"/>
    </row>
    <row r="95" spans="1:18" ht="12.75" hidden="1" customHeight="1" outlineLevel="1">
      <c r="A95" s="16" t="str">
        <f>"      "&amp;Labels!C57</f>
        <v xml:space="preserve">      Total</v>
      </c>
      <c r="B95" s="78">
        <f>'Cost Flow'!B34</f>
        <v>0</v>
      </c>
      <c r="C95" s="78">
        <f>'Cost Flow'!C34</f>
        <v>0</v>
      </c>
      <c r="D95" s="78">
        <f>'Cost Flow'!D34</f>
        <v>0</v>
      </c>
      <c r="E95" s="51">
        <f>'Cost Flow'!D34</f>
        <v>0</v>
      </c>
      <c r="F95" s="78">
        <f>'Cost Flow'!F34</f>
        <v>0</v>
      </c>
      <c r="G95" s="78">
        <f>'Cost Flow'!G34</f>
        <v>0</v>
      </c>
      <c r="H95" s="78">
        <f>'Cost Flow'!H34</f>
        <v>0</v>
      </c>
      <c r="I95" s="51">
        <f>'Cost Flow'!H34</f>
        <v>0</v>
      </c>
      <c r="J95" s="78">
        <f>'Cost Flow'!J34</f>
        <v>0</v>
      </c>
      <c r="K95" s="78">
        <f>'Cost Flow'!K34</f>
        <v>0</v>
      </c>
      <c r="L95" s="78">
        <f>'Cost Flow'!L34</f>
        <v>0</v>
      </c>
      <c r="M95" s="51">
        <f>'Cost Flow'!L34</f>
        <v>0</v>
      </c>
      <c r="N95" s="78">
        <f>'Cost Flow'!N34</f>
        <v>0</v>
      </c>
      <c r="O95" s="78">
        <f>'Cost Flow'!O34</f>
        <v>0</v>
      </c>
      <c r="P95" s="78">
        <f>'Cost Flow'!P34</f>
        <v>0</v>
      </c>
      <c r="Q95" s="51">
        <f>'Cost Flow'!P34</f>
        <v>0</v>
      </c>
      <c r="R95" s="51"/>
    </row>
    <row r="96" spans="1:18" ht="12.75" hidden="1" customHeight="1" outlineLevel="1">
      <c r="A96" s="16" t="str">
        <f>"   "&amp;Labels!B66</f>
        <v xml:space="preserve">   Stage 3</v>
      </c>
      <c r="B96" s="78"/>
      <c r="C96" s="78"/>
      <c r="D96" s="78"/>
      <c r="E96" s="51"/>
      <c r="F96" s="78"/>
      <c r="G96" s="78"/>
      <c r="H96" s="78"/>
      <c r="I96" s="51"/>
      <c r="J96" s="78"/>
      <c r="K96" s="78"/>
      <c r="L96" s="78"/>
      <c r="M96" s="51"/>
      <c r="N96" s="78"/>
      <c r="O96" s="78"/>
      <c r="P96" s="78"/>
      <c r="Q96" s="51"/>
      <c r="R96" s="51"/>
    </row>
    <row r="97" spans="1:18" ht="12.75" hidden="1" customHeight="1" outlineLevel="1">
      <c r="A97" s="41" t="str">
        <f>"      "&amp;Labels!B58</f>
        <v xml:space="preserve">      Material</v>
      </c>
      <c r="B97" s="73">
        <f>B71*IF(Units!B29=0,0,Units!B35/Units!B29)</f>
        <v>0</v>
      </c>
      <c r="C97" s="73">
        <f>C71*IF(Units!C29=0,0,Units!C35/Units!C29)</f>
        <v>0</v>
      </c>
      <c r="D97" s="73">
        <f>D71*IF(Units!D29=0,0,Units!D35/Units!D29)</f>
        <v>0</v>
      </c>
      <c r="E97" s="51">
        <f>D97</f>
        <v>0</v>
      </c>
      <c r="F97" s="73">
        <f>F71*IF(Units!F29=0,0,Units!F35/Units!F29)</f>
        <v>0</v>
      </c>
      <c r="G97" s="73">
        <f>G71*IF(Units!G29=0,0,Units!G35/Units!G29)</f>
        <v>0</v>
      </c>
      <c r="H97" s="73">
        <f>H71*IF(Units!H29=0,0,Units!H35/Units!H29)</f>
        <v>0</v>
      </c>
      <c r="I97" s="51">
        <f>H97</f>
        <v>0</v>
      </c>
      <c r="J97" s="73">
        <f>J71*IF(Units!J29=0,0,Units!J35/Units!J29)</f>
        <v>0</v>
      </c>
      <c r="K97" s="73">
        <f>K71*IF(Units!K29=0,0,Units!K35/Units!K29)</f>
        <v>0</v>
      </c>
      <c r="L97" s="73">
        <f>L71*IF(Units!L29=0,0,Units!L35/Units!L29)</f>
        <v>0</v>
      </c>
      <c r="M97" s="51">
        <f>L97</f>
        <v>0</v>
      </c>
      <c r="N97" s="73">
        <f>N71*IF(Units!N29=0,0,Units!N35/Units!N29)</f>
        <v>0</v>
      </c>
      <c r="O97" s="73">
        <f>O71*IF(Units!O29=0,0,Units!O35/Units!O29)</f>
        <v>0</v>
      </c>
      <c r="P97" s="73">
        <f>P71*IF(Units!P29=0,0,Units!P35/Units!P29)</f>
        <v>0</v>
      </c>
      <c r="Q97" s="51">
        <f>P97</f>
        <v>0</v>
      </c>
      <c r="R97" s="51"/>
    </row>
    <row r="98" spans="1:18" ht="12.75" hidden="1" customHeight="1" outlineLevel="1">
      <c r="A98" s="41" t="str">
        <f>"      "&amp;Labels!B59</f>
        <v xml:space="preserve">      Labor</v>
      </c>
      <c r="B98" s="73">
        <f>B72*IF(Units!B29=0,0,Units!B35/Units!B29)</f>
        <v>0</v>
      </c>
      <c r="C98" s="73">
        <f>C72*IF(Units!C29=0,0,Units!C35/Units!C29)</f>
        <v>0</v>
      </c>
      <c r="D98" s="73">
        <f>D72*IF(Units!D29=0,0,Units!D35/Units!D29)</f>
        <v>0</v>
      </c>
      <c r="E98" s="51">
        <f>D98</f>
        <v>0</v>
      </c>
      <c r="F98" s="73">
        <f>F72*IF(Units!F29=0,0,Units!F35/Units!F29)</f>
        <v>0</v>
      </c>
      <c r="G98" s="73">
        <f>G72*IF(Units!G29=0,0,Units!G35/Units!G29)</f>
        <v>0</v>
      </c>
      <c r="H98" s="73">
        <f>H72*IF(Units!H29=0,0,Units!H35/Units!H29)</f>
        <v>0</v>
      </c>
      <c r="I98" s="51">
        <f>H98</f>
        <v>0</v>
      </c>
      <c r="J98" s="73">
        <f>J72*IF(Units!J29=0,0,Units!J35/Units!J29)</f>
        <v>0</v>
      </c>
      <c r="K98" s="73">
        <f>K72*IF(Units!K29=0,0,Units!K35/Units!K29)</f>
        <v>0</v>
      </c>
      <c r="L98" s="73">
        <f>L72*IF(Units!L29=0,0,Units!L35/Units!L29)</f>
        <v>0</v>
      </c>
      <c r="M98" s="51">
        <f>L98</f>
        <v>0</v>
      </c>
      <c r="N98" s="73">
        <f>N72*IF(Units!N29=0,0,Units!N35/Units!N29)</f>
        <v>0</v>
      </c>
      <c r="O98" s="73">
        <f>O72*IF(Units!O29=0,0,Units!O35/Units!O29)</f>
        <v>0</v>
      </c>
      <c r="P98" s="73">
        <f>P72*IF(Units!P29=0,0,Units!P35/Units!P29)</f>
        <v>0</v>
      </c>
      <c r="Q98" s="51">
        <f>P98</f>
        <v>0</v>
      </c>
      <c r="R98" s="51"/>
    </row>
    <row r="99" spans="1:18" ht="12.75" hidden="1" customHeight="1" outlineLevel="1">
      <c r="A99" s="41" t="str">
        <f>"      "&amp;Labels!B60</f>
        <v xml:space="preserve">      Fixed Exp</v>
      </c>
      <c r="B99" s="73">
        <f>B73*IF(Units!B29=0,0,Units!B35/Units!B29)</f>
        <v>0</v>
      </c>
      <c r="C99" s="73">
        <f>C73*IF(Units!C29=0,0,Units!C35/Units!C29)</f>
        <v>0</v>
      </c>
      <c r="D99" s="73">
        <f>D73*IF(Units!D29=0,0,Units!D35/Units!D29)</f>
        <v>0</v>
      </c>
      <c r="E99" s="51">
        <f>D99</f>
        <v>0</v>
      </c>
      <c r="F99" s="73">
        <f>F73*IF(Units!F29=0,0,Units!F35/Units!F29)</f>
        <v>0</v>
      </c>
      <c r="G99" s="73">
        <f>G73*IF(Units!G29=0,0,Units!G35/Units!G29)</f>
        <v>0</v>
      </c>
      <c r="H99" s="73">
        <f>H73*IF(Units!H29=0,0,Units!H35/Units!H29)</f>
        <v>0</v>
      </c>
      <c r="I99" s="51">
        <f>H99</f>
        <v>0</v>
      </c>
      <c r="J99" s="73">
        <f>J73*IF(Units!J29=0,0,Units!J35/Units!J29)</f>
        <v>0</v>
      </c>
      <c r="K99" s="73">
        <f>K73*IF(Units!K29=0,0,Units!K35/Units!K29)</f>
        <v>0</v>
      </c>
      <c r="L99" s="73">
        <f>L73*IF(Units!L29=0,0,Units!L35/Units!L29)</f>
        <v>0</v>
      </c>
      <c r="M99" s="51">
        <f>L99</f>
        <v>0</v>
      </c>
      <c r="N99" s="73">
        <f>N73*IF(Units!N29=0,0,Units!N35/Units!N29)</f>
        <v>0</v>
      </c>
      <c r="O99" s="73">
        <f>O73*IF(Units!O29=0,0,Units!O35/Units!O29)</f>
        <v>0</v>
      </c>
      <c r="P99" s="73">
        <f>P73*IF(Units!P29=0,0,Units!P35/Units!P29)</f>
        <v>0</v>
      </c>
      <c r="Q99" s="51">
        <f>P99</f>
        <v>0</v>
      </c>
      <c r="R99" s="51"/>
    </row>
    <row r="100" spans="1:18" ht="12.75" hidden="1" customHeight="1" outlineLevel="1">
      <c r="A100" s="41" t="str">
        <f>"      "&amp;Labels!B61</f>
        <v xml:space="preserve">      OH</v>
      </c>
      <c r="B100" s="73">
        <f>B74*IF(Units!B29=0,0,Units!B35/Units!B29)</f>
        <v>0</v>
      </c>
      <c r="C100" s="73">
        <f>C74*IF(Units!C29=0,0,Units!C35/Units!C29)</f>
        <v>0</v>
      </c>
      <c r="D100" s="73">
        <f>D74*IF(Units!D29=0,0,Units!D35/Units!D29)</f>
        <v>0</v>
      </c>
      <c r="E100" s="51">
        <f>D100</f>
        <v>0</v>
      </c>
      <c r="F100" s="73">
        <f>F74*IF(Units!F29=0,0,Units!F35/Units!F29)</f>
        <v>0</v>
      </c>
      <c r="G100" s="73">
        <f>G74*IF(Units!G29=0,0,Units!G35/Units!G29)</f>
        <v>0</v>
      </c>
      <c r="H100" s="73">
        <f>H74*IF(Units!H29=0,0,Units!H35/Units!H29)</f>
        <v>0</v>
      </c>
      <c r="I100" s="51">
        <f>H100</f>
        <v>0</v>
      </c>
      <c r="J100" s="73">
        <f>J74*IF(Units!J29=0,0,Units!J35/Units!J29)</f>
        <v>0</v>
      </c>
      <c r="K100" s="73">
        <f>K74*IF(Units!K29=0,0,Units!K35/Units!K29)</f>
        <v>0</v>
      </c>
      <c r="L100" s="73">
        <f>L74*IF(Units!L29=0,0,Units!L35/Units!L29)</f>
        <v>0</v>
      </c>
      <c r="M100" s="51">
        <f>L100</f>
        <v>0</v>
      </c>
      <c r="N100" s="73">
        <f>N74*IF(Units!N29=0,0,Units!N35/Units!N29)</f>
        <v>0</v>
      </c>
      <c r="O100" s="73">
        <f>O74*IF(Units!O29=0,0,Units!O35/Units!O29)</f>
        <v>0</v>
      </c>
      <c r="P100" s="73">
        <f>P74*IF(Units!P29=0,0,Units!P35/Units!P29)</f>
        <v>0</v>
      </c>
      <c r="Q100" s="51">
        <f>P100</f>
        <v>0</v>
      </c>
      <c r="R100" s="51"/>
    </row>
    <row r="101" spans="1:18" ht="12.75" hidden="1" customHeight="1" outlineLevel="1">
      <c r="A101" s="16" t="str">
        <f>"      "&amp;Labels!C57</f>
        <v xml:space="preserve">      Total</v>
      </c>
      <c r="B101" s="78">
        <f>'Cost Flow'!B35</f>
        <v>0</v>
      </c>
      <c r="C101" s="78">
        <f>'Cost Flow'!C35</f>
        <v>0</v>
      </c>
      <c r="D101" s="78">
        <f>'Cost Flow'!D35</f>
        <v>0</v>
      </c>
      <c r="E101" s="51">
        <f>'Cost Flow'!D35</f>
        <v>0</v>
      </c>
      <c r="F101" s="78">
        <f>'Cost Flow'!F35</f>
        <v>0</v>
      </c>
      <c r="G101" s="78">
        <f>'Cost Flow'!G35</f>
        <v>0</v>
      </c>
      <c r="H101" s="78">
        <f>'Cost Flow'!H35</f>
        <v>0</v>
      </c>
      <c r="I101" s="51">
        <f>'Cost Flow'!H35</f>
        <v>0</v>
      </c>
      <c r="J101" s="78">
        <f>'Cost Flow'!J35</f>
        <v>0</v>
      </c>
      <c r="K101" s="78">
        <f>'Cost Flow'!K35</f>
        <v>0</v>
      </c>
      <c r="L101" s="78">
        <f>'Cost Flow'!L35</f>
        <v>0</v>
      </c>
      <c r="M101" s="51">
        <f>'Cost Flow'!L35</f>
        <v>0</v>
      </c>
      <c r="N101" s="78">
        <f>'Cost Flow'!N35</f>
        <v>0</v>
      </c>
      <c r="O101" s="78">
        <f>'Cost Flow'!O35</f>
        <v>0</v>
      </c>
      <c r="P101" s="78">
        <f>'Cost Flow'!P35</f>
        <v>0</v>
      </c>
      <c r="Q101" s="51">
        <f>'Cost Flow'!P35</f>
        <v>0</v>
      </c>
      <c r="R101" s="51"/>
    </row>
    <row r="102" spans="1:18" ht="12.75" hidden="1" customHeight="1" outlineLevel="1">
      <c r="A102" s="7" t="str">
        <f>"   "&amp;Labels!C63</f>
        <v xml:space="preserve">   Total</v>
      </c>
      <c r="B102" s="74">
        <f>'Cost Flow'!B36</f>
        <v>0</v>
      </c>
      <c r="C102" s="74">
        <f>'Cost Flow'!C36</f>
        <v>0</v>
      </c>
      <c r="D102" s="74">
        <f>'Cost Flow'!D36</f>
        <v>0</v>
      </c>
      <c r="E102" s="51">
        <f>'Cost Flow'!D36</f>
        <v>0</v>
      </c>
      <c r="F102" s="74">
        <f>'Cost Flow'!F36</f>
        <v>0</v>
      </c>
      <c r="G102" s="74">
        <f>'Cost Flow'!G36</f>
        <v>0</v>
      </c>
      <c r="H102" s="74">
        <f>'Cost Flow'!H36</f>
        <v>0</v>
      </c>
      <c r="I102" s="51">
        <f>'Cost Flow'!H36</f>
        <v>0</v>
      </c>
      <c r="J102" s="74">
        <f>'Cost Flow'!J36</f>
        <v>0</v>
      </c>
      <c r="K102" s="74">
        <f>'Cost Flow'!K36</f>
        <v>0</v>
      </c>
      <c r="L102" s="74">
        <f>'Cost Flow'!L36</f>
        <v>0</v>
      </c>
      <c r="M102" s="51">
        <f>'Cost Flow'!L36</f>
        <v>0</v>
      </c>
      <c r="N102" s="74">
        <f>'Cost Flow'!N36</f>
        <v>0</v>
      </c>
      <c r="O102" s="74">
        <f>'Cost Flow'!O36</f>
        <v>0</v>
      </c>
      <c r="P102" s="74">
        <f>'Cost Flow'!P36</f>
        <v>0</v>
      </c>
      <c r="Q102" s="51">
        <f>'Cost Flow'!P36</f>
        <v>0</v>
      </c>
      <c r="R102" s="51"/>
    </row>
    <row r="103" spans="1:18" ht="12.75" hidden="1" customHeight="1" outlineLevel="1">
      <c r="A103" s="41" t="str">
        <f>"      "&amp;Labels!B58</f>
        <v xml:space="preserve">      Material</v>
      </c>
      <c r="B103" s="73">
        <f t="shared" ref="B103:D106" si="8">SUM(B85,B91,B97)</f>
        <v>0</v>
      </c>
      <c r="C103" s="73">
        <f t="shared" si="8"/>
        <v>0</v>
      </c>
      <c r="D103" s="73">
        <f t="shared" si="8"/>
        <v>0</v>
      </c>
      <c r="E103" s="51">
        <f>D103</f>
        <v>0</v>
      </c>
      <c r="F103" s="73">
        <f t="shared" ref="F103:H106" si="9">SUM(F85,F91,F97)</f>
        <v>0</v>
      </c>
      <c r="G103" s="73">
        <f t="shared" si="9"/>
        <v>0</v>
      </c>
      <c r="H103" s="73">
        <f t="shared" si="9"/>
        <v>0</v>
      </c>
      <c r="I103" s="51">
        <f>H103</f>
        <v>0</v>
      </c>
      <c r="J103" s="73">
        <f t="shared" ref="J103:L106" si="10">SUM(J85,J91,J97)</f>
        <v>0</v>
      </c>
      <c r="K103" s="73">
        <f t="shared" si="10"/>
        <v>0</v>
      </c>
      <c r="L103" s="73">
        <f t="shared" si="10"/>
        <v>0</v>
      </c>
      <c r="M103" s="51">
        <f>L103</f>
        <v>0</v>
      </c>
      <c r="N103" s="73">
        <f t="shared" ref="N103:P106" si="11">SUM(N85,N91,N97)</f>
        <v>0</v>
      </c>
      <c r="O103" s="73">
        <f t="shared" si="11"/>
        <v>0</v>
      </c>
      <c r="P103" s="73">
        <f t="shared" si="11"/>
        <v>0</v>
      </c>
      <c r="Q103" s="51">
        <f>P103</f>
        <v>0</v>
      </c>
      <c r="R103" s="51"/>
    </row>
    <row r="104" spans="1:18" ht="12.75" hidden="1" customHeight="1" outlineLevel="1">
      <c r="A104" s="41" t="str">
        <f>"      "&amp;Labels!B59</f>
        <v xml:space="preserve">      Labor</v>
      </c>
      <c r="B104" s="73">
        <f t="shared" si="8"/>
        <v>0</v>
      </c>
      <c r="C104" s="73">
        <f t="shared" si="8"/>
        <v>0</v>
      </c>
      <c r="D104" s="73">
        <f t="shared" si="8"/>
        <v>0</v>
      </c>
      <c r="E104" s="51">
        <f>D104</f>
        <v>0</v>
      </c>
      <c r="F104" s="73">
        <f t="shared" si="9"/>
        <v>0</v>
      </c>
      <c r="G104" s="73">
        <f t="shared" si="9"/>
        <v>0</v>
      </c>
      <c r="H104" s="73">
        <f t="shared" si="9"/>
        <v>0</v>
      </c>
      <c r="I104" s="51">
        <f>H104</f>
        <v>0</v>
      </c>
      <c r="J104" s="73">
        <f t="shared" si="10"/>
        <v>0</v>
      </c>
      <c r="K104" s="73">
        <f t="shared" si="10"/>
        <v>0</v>
      </c>
      <c r="L104" s="73">
        <f t="shared" si="10"/>
        <v>0</v>
      </c>
      <c r="M104" s="51">
        <f>L104</f>
        <v>0</v>
      </c>
      <c r="N104" s="73">
        <f t="shared" si="11"/>
        <v>0</v>
      </c>
      <c r="O104" s="73">
        <f t="shared" si="11"/>
        <v>0</v>
      </c>
      <c r="P104" s="73">
        <f t="shared" si="11"/>
        <v>0</v>
      </c>
      <c r="Q104" s="51">
        <f>P104</f>
        <v>0</v>
      </c>
      <c r="R104" s="51"/>
    </row>
    <row r="105" spans="1:18" ht="12.75" hidden="1" customHeight="1" outlineLevel="1">
      <c r="A105" s="41" t="str">
        <f>"      "&amp;Labels!B60</f>
        <v xml:space="preserve">      Fixed Exp</v>
      </c>
      <c r="B105" s="73">
        <f t="shared" si="8"/>
        <v>0</v>
      </c>
      <c r="C105" s="73">
        <f t="shared" si="8"/>
        <v>0</v>
      </c>
      <c r="D105" s="73">
        <f t="shared" si="8"/>
        <v>0</v>
      </c>
      <c r="E105" s="51">
        <f>D105</f>
        <v>0</v>
      </c>
      <c r="F105" s="73">
        <f t="shared" si="9"/>
        <v>0</v>
      </c>
      <c r="G105" s="73">
        <f t="shared" si="9"/>
        <v>0</v>
      </c>
      <c r="H105" s="73">
        <f t="shared" si="9"/>
        <v>0</v>
      </c>
      <c r="I105" s="51">
        <f>H105</f>
        <v>0</v>
      </c>
      <c r="J105" s="73">
        <f t="shared" si="10"/>
        <v>0</v>
      </c>
      <c r="K105" s="73">
        <f t="shared" si="10"/>
        <v>0</v>
      </c>
      <c r="L105" s="73">
        <f t="shared" si="10"/>
        <v>0</v>
      </c>
      <c r="M105" s="51">
        <f>L105</f>
        <v>0</v>
      </c>
      <c r="N105" s="73">
        <f t="shared" si="11"/>
        <v>0</v>
      </c>
      <c r="O105" s="73">
        <f t="shared" si="11"/>
        <v>0</v>
      </c>
      <c r="P105" s="73">
        <f t="shared" si="11"/>
        <v>0</v>
      </c>
      <c r="Q105" s="51">
        <f>P105</f>
        <v>0</v>
      </c>
      <c r="R105" s="51"/>
    </row>
    <row r="106" spans="1:18" ht="12.75" hidden="1" customHeight="1" outlineLevel="1">
      <c r="A106" s="41" t="str">
        <f>"      "&amp;Labels!B61</f>
        <v xml:space="preserve">      OH</v>
      </c>
      <c r="B106" s="73">
        <f t="shared" si="8"/>
        <v>0</v>
      </c>
      <c r="C106" s="73">
        <f t="shared" si="8"/>
        <v>0</v>
      </c>
      <c r="D106" s="73">
        <f t="shared" si="8"/>
        <v>0</v>
      </c>
      <c r="E106" s="51">
        <f>D106</f>
        <v>0</v>
      </c>
      <c r="F106" s="73">
        <f t="shared" si="9"/>
        <v>0</v>
      </c>
      <c r="G106" s="73">
        <f t="shared" si="9"/>
        <v>0</v>
      </c>
      <c r="H106" s="73">
        <f t="shared" si="9"/>
        <v>0</v>
      </c>
      <c r="I106" s="51">
        <f>H106</f>
        <v>0</v>
      </c>
      <c r="J106" s="73">
        <f t="shared" si="10"/>
        <v>0</v>
      </c>
      <c r="K106" s="73">
        <f t="shared" si="10"/>
        <v>0</v>
      </c>
      <c r="L106" s="73">
        <f t="shared" si="10"/>
        <v>0</v>
      </c>
      <c r="M106" s="51">
        <f>L106</f>
        <v>0</v>
      </c>
      <c r="N106" s="73">
        <f t="shared" si="11"/>
        <v>0</v>
      </c>
      <c r="O106" s="73">
        <f t="shared" si="11"/>
        <v>0</v>
      </c>
      <c r="P106" s="73">
        <f t="shared" si="11"/>
        <v>0</v>
      </c>
      <c r="Q106" s="51">
        <f>P106</f>
        <v>0</v>
      </c>
      <c r="R106" s="51"/>
    </row>
    <row r="107" spans="1:18" ht="12.75" hidden="1" customHeight="1" outlineLevel="1">
      <c r="A107" s="21" t="str">
        <f>"      "&amp;Labels!C57</f>
        <v xml:space="preserve">      Total</v>
      </c>
      <c r="B107" s="79">
        <f>'Cost Flow'!B36</f>
        <v>0</v>
      </c>
      <c r="C107" s="79">
        <f>'Cost Flow'!C36</f>
        <v>0</v>
      </c>
      <c r="D107" s="79">
        <f>'Cost Flow'!D36</f>
        <v>0</v>
      </c>
      <c r="E107" s="53">
        <f>'Cost Flow'!D36</f>
        <v>0</v>
      </c>
      <c r="F107" s="79">
        <f>'Cost Flow'!F36</f>
        <v>0</v>
      </c>
      <c r="G107" s="79">
        <f>'Cost Flow'!G36</f>
        <v>0</v>
      </c>
      <c r="H107" s="79">
        <f>'Cost Flow'!H36</f>
        <v>0</v>
      </c>
      <c r="I107" s="53">
        <f>'Cost Flow'!H36</f>
        <v>0</v>
      </c>
      <c r="J107" s="79">
        <f>'Cost Flow'!J36</f>
        <v>0</v>
      </c>
      <c r="K107" s="79">
        <f>'Cost Flow'!K36</f>
        <v>0</v>
      </c>
      <c r="L107" s="79">
        <f>'Cost Flow'!L36</f>
        <v>0</v>
      </c>
      <c r="M107" s="53">
        <f>'Cost Flow'!L36</f>
        <v>0</v>
      </c>
      <c r="N107" s="79">
        <f>'Cost Flow'!N36</f>
        <v>0</v>
      </c>
      <c r="O107" s="79">
        <f>'Cost Flow'!O36</f>
        <v>0</v>
      </c>
      <c r="P107" s="79">
        <f>'Cost Flow'!P36</f>
        <v>0</v>
      </c>
      <c r="Q107" s="53">
        <f>'Cost Flow'!P36</f>
        <v>0</v>
      </c>
      <c r="R107" s="53"/>
    </row>
    <row r="108" spans="1:18" ht="12.75" hidden="1" customHeight="1" outlineLevel="1"/>
    <row r="109" spans="1:18" ht="12.75" hidden="1" customHeight="1" outlineLevel="1" collapsed="1"/>
    <row r="110" spans="1:18" ht="12.75" customHeight="1" collapsed="1"/>
    <row r="111" spans="1:18" ht="12.75" customHeight="1">
      <c r="A111" s="145" t="str">
        <f>"Cost of Output Units"</f>
        <v>Cost of Output Units</v>
      </c>
      <c r="B111" s="145"/>
    </row>
    <row r="112" spans="1:18" ht="12.75" hidden="1" customHeight="1" outlineLevel="1">
      <c r="A112" s="1" t="str">
        <f>" "</f>
        <v xml:space="preserve"> </v>
      </c>
    </row>
    <row r="113" spans="1:18" ht="12.75" hidden="1" customHeight="1" outlineLevel="1">
      <c r="B113" s="11" t="str">
        <f>ZZZ__FnCalls!F7</f>
        <v>Jan 2011</v>
      </c>
      <c r="C113" s="12" t="str">
        <f>ZZZ__FnCalls!F8</f>
        <v>Feb 2011</v>
      </c>
      <c r="D113" s="12" t="str">
        <f>ZZZ__FnCalls!F9</f>
        <v>Mar 2011</v>
      </c>
      <c r="E113" s="13" t="str">
        <f>ZZZ__FnCalls!G7</f>
        <v>Q1 2011</v>
      </c>
      <c r="F113" s="12" t="str">
        <f>ZZZ__FnCalls!F10</f>
        <v>Apr 2011</v>
      </c>
      <c r="G113" s="12" t="str">
        <f>ZZZ__FnCalls!F11</f>
        <v>May 2011</v>
      </c>
      <c r="H113" s="12" t="str">
        <f>ZZZ__FnCalls!F12</f>
        <v>Jun 2011</v>
      </c>
      <c r="I113" s="13" t="str">
        <f>ZZZ__FnCalls!G10</f>
        <v>Q2 2011</v>
      </c>
      <c r="J113" s="12" t="str">
        <f>ZZZ__FnCalls!F13</f>
        <v>Jul 2011</v>
      </c>
      <c r="K113" s="12" t="str">
        <f>ZZZ__FnCalls!F14</f>
        <v>Aug 2011</v>
      </c>
      <c r="L113" s="12" t="str">
        <f>ZZZ__FnCalls!F15</f>
        <v>Sep 2011</v>
      </c>
      <c r="M113" s="13" t="str">
        <f>ZZZ__FnCalls!G13</f>
        <v>Q3 2011</v>
      </c>
      <c r="N113" s="12" t="str">
        <f>ZZZ__FnCalls!F16</f>
        <v>Oct 2011</v>
      </c>
      <c r="O113" s="12" t="str">
        <f>ZZZ__FnCalls!F17</f>
        <v>Nov 2011</v>
      </c>
      <c r="P113" s="12" t="str">
        <f>ZZZ__FnCalls!F18</f>
        <v>Dec 2011</v>
      </c>
      <c r="Q113" s="13" t="str">
        <f>ZZZ__FnCalls!G16</f>
        <v>Q4 2011</v>
      </c>
      <c r="R113" s="13" t="str">
        <f>ZZZ__FnCalls!H19</f>
        <v>2012</v>
      </c>
    </row>
    <row r="114" spans="1:18" ht="12.75" hidden="1" customHeight="1" outlineLevel="1">
      <c r="A114" s="4" t="str">
        <f>Labels!B52</f>
        <v>WIP Out</v>
      </c>
      <c r="B114" s="48"/>
      <c r="C114" s="48"/>
      <c r="D114" s="48"/>
      <c r="E114" s="49"/>
      <c r="F114" s="48"/>
      <c r="G114" s="48"/>
      <c r="H114" s="48"/>
      <c r="I114" s="49"/>
      <c r="J114" s="48"/>
      <c r="K114" s="48"/>
      <c r="L114" s="48"/>
      <c r="M114" s="49"/>
      <c r="N114" s="48"/>
      <c r="O114" s="48"/>
      <c r="P114" s="48"/>
      <c r="Q114" s="49"/>
      <c r="R114" s="49"/>
    </row>
    <row r="115" spans="1:18" ht="12.75" hidden="1" customHeight="1" outlineLevel="1">
      <c r="A115" s="16" t="str">
        <f>"   "&amp;Labels!B64</f>
        <v xml:space="preserve">   Stage 1</v>
      </c>
      <c r="B115" s="78"/>
      <c r="C115" s="78"/>
      <c r="D115" s="78"/>
      <c r="E115" s="51"/>
      <c r="F115" s="78"/>
      <c r="G115" s="78"/>
      <c r="H115" s="78"/>
      <c r="I115" s="51"/>
      <c r="J115" s="78"/>
      <c r="K115" s="78"/>
      <c r="L115" s="78"/>
      <c r="M115" s="51"/>
      <c r="N115" s="78"/>
      <c r="O115" s="78"/>
      <c r="P115" s="78"/>
      <c r="Q115" s="51"/>
      <c r="R115" s="51"/>
    </row>
    <row r="116" spans="1:18" ht="12.75" hidden="1" customHeight="1" outlineLevel="1">
      <c r="A116" s="41" t="str">
        <f>"      "&amp;Labels!B58</f>
        <v xml:space="preserve">      Material</v>
      </c>
      <c r="B116" s="73">
        <f>B85+B11-IF('Cost Flow'!B27+'Cost Flow'!B10=0,(0*Units!B44)/4,(B59+B11)/('Cost Flow'!B27+'Cost Flow'!B10)*Inputs!B92*Units!B44)</f>
        <v>0</v>
      </c>
      <c r="C116" s="73">
        <f>C85+C11-IF('Cost Flow'!C27+'Cost Flow'!C10=0,(0*Units!C44)/4,(C59+C11)/('Cost Flow'!C27+'Cost Flow'!C10)*Inputs!C92*Units!C44)</f>
        <v>0</v>
      </c>
      <c r="D116" s="73">
        <f>D85+D11-IF('Cost Flow'!D27+'Cost Flow'!D10=0,(0*Units!D44)/4,(D59+D11)/('Cost Flow'!D27+'Cost Flow'!D10)*Inputs!D92*Units!D44)</f>
        <v>0</v>
      </c>
      <c r="E116" s="51">
        <f>D116</f>
        <v>0</v>
      </c>
      <c r="F116" s="73">
        <f>F85+F11-IF('Cost Flow'!F27+'Cost Flow'!F10=0,(0*Units!F44)/4,(F59+F11)/('Cost Flow'!F27+'Cost Flow'!F10)*Inputs!F92*Units!F44)</f>
        <v>0</v>
      </c>
      <c r="G116" s="73">
        <f>G85+G11-IF('Cost Flow'!G27+'Cost Flow'!G10=0,(0*Units!G44)/4,(G59+G11)/('Cost Flow'!G27+'Cost Flow'!G10)*Inputs!G92*Units!G44)</f>
        <v>0</v>
      </c>
      <c r="H116" s="73">
        <f>H85+H11-IF('Cost Flow'!H27+'Cost Flow'!H10=0,(0*Units!H44)/4,(H59+H11)/('Cost Flow'!H27+'Cost Flow'!H10)*Inputs!H92*Units!H44)</f>
        <v>0</v>
      </c>
      <c r="I116" s="51">
        <f>H116</f>
        <v>0</v>
      </c>
      <c r="J116" s="73">
        <f>J85+J11-IF('Cost Flow'!J27+'Cost Flow'!J10=0,(0*Units!J44)/4,(J59+J11)/('Cost Flow'!J27+'Cost Flow'!J10)*Inputs!J92*Units!J44)</f>
        <v>0</v>
      </c>
      <c r="K116" s="73">
        <f>K85+K11-IF('Cost Flow'!K27+'Cost Flow'!K10=0,(0*Units!K44)/4,(K59+K11)/('Cost Flow'!K27+'Cost Flow'!K10)*Inputs!K92*Units!K44)</f>
        <v>0</v>
      </c>
      <c r="L116" s="73">
        <f>L85+L11-IF('Cost Flow'!L27+'Cost Flow'!L10=0,(0*Units!L44)/4,(L59+L11)/('Cost Flow'!L27+'Cost Flow'!L10)*Inputs!L92*Units!L44)</f>
        <v>0</v>
      </c>
      <c r="M116" s="51">
        <f>L116</f>
        <v>0</v>
      </c>
      <c r="N116" s="73">
        <f>N85+N11-IF('Cost Flow'!N27+'Cost Flow'!N10=0,(0*Units!N44)/4,(N59+N11)/('Cost Flow'!N27+'Cost Flow'!N10)*Inputs!N92*Units!N44)</f>
        <v>0</v>
      </c>
      <c r="O116" s="73">
        <f>O85+O11-IF('Cost Flow'!O27+'Cost Flow'!O10=0,(0*Units!O44)/4,(O59+O11)/('Cost Flow'!O27+'Cost Flow'!O10)*Inputs!O92*Units!O44)</f>
        <v>0</v>
      </c>
      <c r="P116" s="73">
        <f>P85+P11-IF('Cost Flow'!P27+'Cost Flow'!P10=0,(0*Units!P44)/4,(P59+P11)/('Cost Flow'!P27+'Cost Flow'!P10)*Inputs!P92*Units!P44)</f>
        <v>0</v>
      </c>
      <c r="Q116" s="51">
        <f>P116</f>
        <v>0</v>
      </c>
      <c r="R116" s="51"/>
    </row>
    <row r="117" spans="1:18" ht="12.75" hidden="1" customHeight="1" outlineLevel="1">
      <c r="A117" s="41" t="str">
        <f>"      "&amp;Labels!B59</f>
        <v xml:space="preserve">      Labor</v>
      </c>
      <c r="B117" s="73">
        <f>B86+B12-IF('Cost Flow'!B27+'Cost Flow'!B10=0,(0*Units!B44)/4,(B60+B12)/('Cost Flow'!B27+'Cost Flow'!B10)*Inputs!B92*Units!B44)</f>
        <v>0</v>
      </c>
      <c r="C117" s="73">
        <f>C86+C12-IF('Cost Flow'!C27+'Cost Flow'!C10=0,(0*Units!C44)/4,(C60+C12)/('Cost Flow'!C27+'Cost Flow'!C10)*Inputs!C92*Units!C44)</f>
        <v>0</v>
      </c>
      <c r="D117" s="73">
        <f>D86+D12-IF('Cost Flow'!D27+'Cost Flow'!D10=0,(0*Units!D44)/4,(D60+D12)/('Cost Flow'!D27+'Cost Flow'!D10)*Inputs!D92*Units!D44)</f>
        <v>0</v>
      </c>
      <c r="E117" s="51">
        <f>D117</f>
        <v>0</v>
      </c>
      <c r="F117" s="73">
        <f>F86+F12-IF('Cost Flow'!F27+'Cost Flow'!F10=0,(0*Units!F44)/4,(F60+F12)/('Cost Flow'!F27+'Cost Flow'!F10)*Inputs!F92*Units!F44)</f>
        <v>0</v>
      </c>
      <c r="G117" s="73">
        <f>G86+G12-IF('Cost Flow'!G27+'Cost Flow'!G10=0,(0*Units!G44)/4,(G60+G12)/('Cost Flow'!G27+'Cost Flow'!G10)*Inputs!G92*Units!G44)</f>
        <v>0</v>
      </c>
      <c r="H117" s="73">
        <f>H86+H12-IF('Cost Flow'!H27+'Cost Flow'!H10=0,(0*Units!H44)/4,(H60+H12)/('Cost Flow'!H27+'Cost Flow'!H10)*Inputs!H92*Units!H44)</f>
        <v>0</v>
      </c>
      <c r="I117" s="51">
        <f>H117</f>
        <v>0</v>
      </c>
      <c r="J117" s="73">
        <f>J86+J12-IF('Cost Flow'!J27+'Cost Flow'!J10=0,(0*Units!J44)/4,(J60+J12)/('Cost Flow'!J27+'Cost Flow'!J10)*Inputs!J92*Units!J44)</f>
        <v>0</v>
      </c>
      <c r="K117" s="73">
        <f>K86+K12-IF('Cost Flow'!K27+'Cost Flow'!K10=0,(0*Units!K44)/4,(K60+K12)/('Cost Flow'!K27+'Cost Flow'!K10)*Inputs!K92*Units!K44)</f>
        <v>0</v>
      </c>
      <c r="L117" s="73">
        <f>L86+L12-IF('Cost Flow'!L27+'Cost Flow'!L10=0,(0*Units!L44)/4,(L60+L12)/('Cost Flow'!L27+'Cost Flow'!L10)*Inputs!L92*Units!L44)</f>
        <v>0</v>
      </c>
      <c r="M117" s="51">
        <f>L117</f>
        <v>0</v>
      </c>
      <c r="N117" s="73">
        <f>N86+N12-IF('Cost Flow'!N27+'Cost Flow'!N10=0,(0*Units!N44)/4,(N60+N12)/('Cost Flow'!N27+'Cost Flow'!N10)*Inputs!N92*Units!N44)</f>
        <v>0</v>
      </c>
      <c r="O117" s="73">
        <f>O86+O12-IF('Cost Flow'!O27+'Cost Flow'!O10=0,(0*Units!O44)/4,(O60+O12)/('Cost Flow'!O27+'Cost Flow'!O10)*Inputs!O92*Units!O44)</f>
        <v>0</v>
      </c>
      <c r="P117" s="73">
        <f>P86+P12-IF('Cost Flow'!P27+'Cost Flow'!P10=0,(0*Units!P44)/4,(P60+P12)/('Cost Flow'!P27+'Cost Flow'!P10)*Inputs!P92*Units!P44)</f>
        <v>0</v>
      </c>
      <c r="Q117" s="51">
        <f>P117</f>
        <v>0</v>
      </c>
      <c r="R117" s="51"/>
    </row>
    <row r="118" spans="1:18" ht="12.75" hidden="1" customHeight="1" outlineLevel="1">
      <c r="A118" s="41" t="str">
        <f>"      "&amp;Labels!B60</f>
        <v xml:space="preserve">      Fixed Exp</v>
      </c>
      <c r="B118" s="73">
        <f>B87+B13-IF('Cost Flow'!B27+'Cost Flow'!B10=0,(0*Units!B44)/4,(B61+B13)/('Cost Flow'!B27+'Cost Flow'!B10)*Inputs!B92*Units!B44)</f>
        <v>0</v>
      </c>
      <c r="C118" s="73">
        <f>C87+C13-IF('Cost Flow'!C27+'Cost Flow'!C10=0,(0*Units!C44)/4,(C61+C13)/('Cost Flow'!C27+'Cost Flow'!C10)*Inputs!C92*Units!C44)</f>
        <v>0</v>
      </c>
      <c r="D118" s="73">
        <f>D87+D13-IF('Cost Flow'!D27+'Cost Flow'!D10=0,(0*Units!D44)/4,(D61+D13)/('Cost Flow'!D27+'Cost Flow'!D10)*Inputs!D92*Units!D44)</f>
        <v>0</v>
      </c>
      <c r="E118" s="51">
        <f>D118</f>
        <v>0</v>
      </c>
      <c r="F118" s="73">
        <f>F87+F13-IF('Cost Flow'!F27+'Cost Flow'!F10=0,(0*Units!F44)/4,(F61+F13)/('Cost Flow'!F27+'Cost Flow'!F10)*Inputs!F92*Units!F44)</f>
        <v>0</v>
      </c>
      <c r="G118" s="73">
        <f>G87+G13-IF('Cost Flow'!G27+'Cost Flow'!G10=0,(0*Units!G44)/4,(G61+G13)/('Cost Flow'!G27+'Cost Flow'!G10)*Inputs!G92*Units!G44)</f>
        <v>0</v>
      </c>
      <c r="H118" s="73">
        <f>H87+H13-IF('Cost Flow'!H27+'Cost Flow'!H10=0,(0*Units!H44)/4,(H61+H13)/('Cost Flow'!H27+'Cost Flow'!H10)*Inputs!H92*Units!H44)</f>
        <v>0</v>
      </c>
      <c r="I118" s="51">
        <f>H118</f>
        <v>0</v>
      </c>
      <c r="J118" s="73">
        <f>J87+J13-IF('Cost Flow'!J27+'Cost Flow'!J10=0,(0*Units!J44)/4,(J61+J13)/('Cost Flow'!J27+'Cost Flow'!J10)*Inputs!J92*Units!J44)</f>
        <v>0</v>
      </c>
      <c r="K118" s="73">
        <f>K87+K13-IF('Cost Flow'!K27+'Cost Flow'!K10=0,(0*Units!K44)/4,(K61+K13)/('Cost Flow'!K27+'Cost Flow'!K10)*Inputs!K92*Units!K44)</f>
        <v>0</v>
      </c>
      <c r="L118" s="73">
        <f>L87+L13-IF('Cost Flow'!L27+'Cost Flow'!L10=0,(0*Units!L44)/4,(L61+L13)/('Cost Flow'!L27+'Cost Flow'!L10)*Inputs!L92*Units!L44)</f>
        <v>0</v>
      </c>
      <c r="M118" s="51">
        <f>L118</f>
        <v>0</v>
      </c>
      <c r="N118" s="73">
        <f>N87+N13-IF('Cost Flow'!N27+'Cost Flow'!N10=0,(0*Units!N44)/4,(N61+N13)/('Cost Flow'!N27+'Cost Flow'!N10)*Inputs!N92*Units!N44)</f>
        <v>0</v>
      </c>
      <c r="O118" s="73">
        <f>O87+O13-IF('Cost Flow'!O27+'Cost Flow'!O10=0,(0*Units!O44)/4,(O61+O13)/('Cost Flow'!O27+'Cost Flow'!O10)*Inputs!O92*Units!O44)</f>
        <v>0</v>
      </c>
      <c r="P118" s="73">
        <f>P87+P13-IF('Cost Flow'!P27+'Cost Flow'!P10=0,(0*Units!P44)/4,(P61+P13)/('Cost Flow'!P27+'Cost Flow'!P10)*Inputs!P92*Units!P44)</f>
        <v>0</v>
      </c>
      <c r="Q118" s="51">
        <f>P118</f>
        <v>0</v>
      </c>
      <c r="R118" s="51"/>
    </row>
    <row r="119" spans="1:18" ht="12.75" hidden="1" customHeight="1" outlineLevel="1">
      <c r="A119" s="41" t="str">
        <f>"      "&amp;Labels!B61</f>
        <v xml:space="preserve">      OH</v>
      </c>
      <c r="B119" s="73">
        <f>B88+B14-IF('Cost Flow'!B27+'Cost Flow'!B10=0,(0*Units!B44)/4,(B62+B14)/('Cost Flow'!B27+'Cost Flow'!B10)*Inputs!B92*Units!B44)</f>
        <v>0</v>
      </c>
      <c r="C119" s="73">
        <f>C88+C14-IF('Cost Flow'!C27+'Cost Flow'!C10=0,(0*Units!C44)/4,(C62+C14)/('Cost Flow'!C27+'Cost Flow'!C10)*Inputs!C92*Units!C44)</f>
        <v>0</v>
      </c>
      <c r="D119" s="73">
        <f>D88+D14-IF('Cost Flow'!D27+'Cost Flow'!D10=0,(0*Units!D44)/4,(D62+D14)/('Cost Flow'!D27+'Cost Flow'!D10)*Inputs!D92*Units!D44)</f>
        <v>0</v>
      </c>
      <c r="E119" s="51">
        <f>D119</f>
        <v>0</v>
      </c>
      <c r="F119" s="73">
        <f>F88+F14-IF('Cost Flow'!F27+'Cost Flow'!F10=0,(0*Units!F44)/4,(F62+F14)/('Cost Flow'!F27+'Cost Flow'!F10)*Inputs!F92*Units!F44)</f>
        <v>0</v>
      </c>
      <c r="G119" s="73">
        <f>G88+G14-IF('Cost Flow'!G27+'Cost Flow'!G10=0,(0*Units!G44)/4,(G62+G14)/('Cost Flow'!G27+'Cost Flow'!G10)*Inputs!G92*Units!G44)</f>
        <v>0</v>
      </c>
      <c r="H119" s="73">
        <f>H88+H14-IF('Cost Flow'!H27+'Cost Flow'!H10=0,(0*Units!H44)/4,(H62+H14)/('Cost Flow'!H27+'Cost Flow'!H10)*Inputs!H92*Units!H44)</f>
        <v>0</v>
      </c>
      <c r="I119" s="51">
        <f>H119</f>
        <v>0</v>
      </c>
      <c r="J119" s="73">
        <f>J88+J14-IF('Cost Flow'!J27+'Cost Flow'!J10=0,(0*Units!J44)/4,(J62+J14)/('Cost Flow'!J27+'Cost Flow'!J10)*Inputs!J92*Units!J44)</f>
        <v>0</v>
      </c>
      <c r="K119" s="73">
        <f>K88+K14-IF('Cost Flow'!K27+'Cost Flow'!K10=0,(0*Units!K44)/4,(K62+K14)/('Cost Flow'!K27+'Cost Flow'!K10)*Inputs!K92*Units!K44)</f>
        <v>0</v>
      </c>
      <c r="L119" s="73">
        <f>L88+L14-IF('Cost Flow'!L27+'Cost Flow'!L10=0,(0*Units!L44)/4,(L62+L14)/('Cost Flow'!L27+'Cost Flow'!L10)*Inputs!L92*Units!L44)</f>
        <v>0</v>
      </c>
      <c r="M119" s="51">
        <f>L119</f>
        <v>0</v>
      </c>
      <c r="N119" s="73">
        <f>N88+N14-IF('Cost Flow'!N27+'Cost Flow'!N10=0,(0*Units!N44)/4,(N62+N14)/('Cost Flow'!N27+'Cost Flow'!N10)*Inputs!N92*Units!N44)</f>
        <v>0</v>
      </c>
      <c r="O119" s="73">
        <f>O88+O14-IF('Cost Flow'!O27+'Cost Flow'!O10=0,(0*Units!O44)/4,(O62+O14)/('Cost Flow'!O27+'Cost Flow'!O10)*Inputs!O92*Units!O44)</f>
        <v>0</v>
      </c>
      <c r="P119" s="73">
        <f>P88+P14-IF('Cost Flow'!P27+'Cost Flow'!P10=0,(0*Units!P44)/4,(P62+P14)/('Cost Flow'!P27+'Cost Flow'!P10)*Inputs!P92*Units!P44)</f>
        <v>0</v>
      </c>
      <c r="Q119" s="51">
        <f>P119</f>
        <v>0</v>
      </c>
      <c r="R119" s="51"/>
    </row>
    <row r="120" spans="1:18" ht="12.75" hidden="1" customHeight="1" outlineLevel="1">
      <c r="A120" s="16" t="str">
        <f>"      "&amp;Labels!C57</f>
        <v xml:space="preserve">      Total</v>
      </c>
      <c r="B120" s="78">
        <f>'Cost Flow'!B44</f>
        <v>0</v>
      </c>
      <c r="C120" s="78">
        <f>'Cost Flow'!C44</f>
        <v>0</v>
      </c>
      <c r="D120" s="78">
        <f>'Cost Flow'!D44</f>
        <v>0</v>
      </c>
      <c r="E120" s="51">
        <f>'Cost Flow'!D44</f>
        <v>0</v>
      </c>
      <c r="F120" s="78">
        <f>'Cost Flow'!F44</f>
        <v>0</v>
      </c>
      <c r="G120" s="78">
        <f>'Cost Flow'!G44</f>
        <v>0</v>
      </c>
      <c r="H120" s="78">
        <f>'Cost Flow'!H44</f>
        <v>0</v>
      </c>
      <c r="I120" s="51">
        <f>'Cost Flow'!H44</f>
        <v>0</v>
      </c>
      <c r="J120" s="78">
        <f>'Cost Flow'!J44</f>
        <v>0</v>
      </c>
      <c r="K120" s="78">
        <f>'Cost Flow'!K44</f>
        <v>0</v>
      </c>
      <c r="L120" s="78">
        <f>'Cost Flow'!L44</f>
        <v>0</v>
      </c>
      <c r="M120" s="51">
        <f>'Cost Flow'!L44</f>
        <v>0</v>
      </c>
      <c r="N120" s="78">
        <f>'Cost Flow'!N44</f>
        <v>0</v>
      </c>
      <c r="O120" s="78">
        <f>'Cost Flow'!O44</f>
        <v>0</v>
      </c>
      <c r="P120" s="78">
        <f>'Cost Flow'!P44</f>
        <v>0</v>
      </c>
      <c r="Q120" s="51">
        <f>'Cost Flow'!P44</f>
        <v>0</v>
      </c>
      <c r="R120" s="51"/>
    </row>
    <row r="121" spans="1:18" ht="12.75" hidden="1" customHeight="1" outlineLevel="1">
      <c r="A121" s="16" t="str">
        <f>"   "&amp;Labels!B65</f>
        <v xml:space="preserve">   Stage 2</v>
      </c>
      <c r="B121" s="78"/>
      <c r="C121" s="78"/>
      <c r="D121" s="78"/>
      <c r="E121" s="51"/>
      <c r="F121" s="78"/>
      <c r="G121" s="78"/>
      <c r="H121" s="78"/>
      <c r="I121" s="51"/>
      <c r="J121" s="78"/>
      <c r="K121" s="78"/>
      <c r="L121" s="78"/>
      <c r="M121" s="51"/>
      <c r="N121" s="78"/>
      <c r="O121" s="78"/>
      <c r="P121" s="78"/>
      <c r="Q121" s="51"/>
      <c r="R121" s="51"/>
    </row>
    <row r="122" spans="1:18" ht="12.75" hidden="1" customHeight="1" outlineLevel="1">
      <c r="A122" s="41" t="str">
        <f>"      "&amp;Labels!B58</f>
        <v xml:space="preserve">      Material</v>
      </c>
      <c r="B122" s="73">
        <f>B91+B17-IF('Cost Flow'!B28+'Cost Flow'!B11=0,(0*Units!B45)/4,(B65+B17)/('Cost Flow'!B28+'Cost Flow'!B11)*Inputs!B93*Units!B45)</f>
        <v>0</v>
      </c>
      <c r="C122" s="73">
        <f>C91+C17-IF('Cost Flow'!C28+'Cost Flow'!C11=0,(0*Units!C45)/4,(C65+C17)/('Cost Flow'!C28+'Cost Flow'!C11)*Inputs!C93*Units!C45)</f>
        <v>0</v>
      </c>
      <c r="D122" s="73">
        <f>D91+D17-IF('Cost Flow'!D28+'Cost Flow'!D11=0,(0*Units!D45)/4,(D65+D17)/('Cost Flow'!D28+'Cost Flow'!D11)*Inputs!D93*Units!D45)</f>
        <v>0</v>
      </c>
      <c r="E122" s="51">
        <f>D122</f>
        <v>0</v>
      </c>
      <c r="F122" s="73">
        <f>F91+F17-IF('Cost Flow'!F28+'Cost Flow'!F11=0,(0*Units!F45)/4,(F65+F17)/('Cost Flow'!F28+'Cost Flow'!F11)*Inputs!F93*Units!F45)</f>
        <v>0</v>
      </c>
      <c r="G122" s="73">
        <f>G91+G17-IF('Cost Flow'!G28+'Cost Flow'!G11=0,(0*Units!G45)/4,(G65+G17)/('Cost Flow'!G28+'Cost Flow'!G11)*Inputs!G93*Units!G45)</f>
        <v>0</v>
      </c>
      <c r="H122" s="73">
        <f>H91+H17-IF('Cost Flow'!H28+'Cost Flow'!H11=0,(0*Units!H45)/4,(H65+H17)/('Cost Flow'!H28+'Cost Flow'!H11)*Inputs!H93*Units!H45)</f>
        <v>0</v>
      </c>
      <c r="I122" s="51">
        <f>H122</f>
        <v>0</v>
      </c>
      <c r="J122" s="73">
        <f>J91+J17-IF('Cost Flow'!J28+'Cost Flow'!J11=0,(0*Units!J45)/4,(J65+J17)/('Cost Flow'!J28+'Cost Flow'!J11)*Inputs!J93*Units!J45)</f>
        <v>0</v>
      </c>
      <c r="K122" s="73">
        <f>K91+K17-IF('Cost Flow'!K28+'Cost Flow'!K11=0,(0*Units!K45)/4,(K65+K17)/('Cost Flow'!K28+'Cost Flow'!K11)*Inputs!K93*Units!K45)</f>
        <v>0</v>
      </c>
      <c r="L122" s="73">
        <f>L91+L17-IF('Cost Flow'!L28+'Cost Flow'!L11=0,(0*Units!L45)/4,(L65+L17)/('Cost Flow'!L28+'Cost Flow'!L11)*Inputs!L93*Units!L45)</f>
        <v>0</v>
      </c>
      <c r="M122" s="51">
        <f>L122</f>
        <v>0</v>
      </c>
      <c r="N122" s="73">
        <f>N91+N17-IF('Cost Flow'!N28+'Cost Flow'!N11=0,(0*Units!N45)/4,(N65+N17)/('Cost Flow'!N28+'Cost Flow'!N11)*Inputs!N93*Units!N45)</f>
        <v>0</v>
      </c>
      <c r="O122" s="73">
        <f>O91+O17-IF('Cost Flow'!O28+'Cost Flow'!O11=0,(0*Units!O45)/4,(O65+O17)/('Cost Flow'!O28+'Cost Flow'!O11)*Inputs!O93*Units!O45)</f>
        <v>0</v>
      </c>
      <c r="P122" s="73">
        <f>P91+P17-IF('Cost Flow'!P28+'Cost Flow'!P11=0,(0*Units!P45)/4,(P65+P17)/('Cost Flow'!P28+'Cost Flow'!P11)*Inputs!P93*Units!P45)</f>
        <v>0</v>
      </c>
      <c r="Q122" s="51">
        <f>P122</f>
        <v>0</v>
      </c>
      <c r="R122" s="51"/>
    </row>
    <row r="123" spans="1:18" ht="12.75" hidden="1" customHeight="1" outlineLevel="1">
      <c r="A123" s="41" t="str">
        <f>"      "&amp;Labels!B59</f>
        <v xml:space="preserve">      Labor</v>
      </c>
      <c r="B123" s="73">
        <f>B92+B18-IF('Cost Flow'!B28+'Cost Flow'!B11=0,(0*Units!B45)/4,(B66+B18)/('Cost Flow'!B28+'Cost Flow'!B11)*Inputs!B93*Units!B45)</f>
        <v>0</v>
      </c>
      <c r="C123" s="73">
        <f>C92+C18-IF('Cost Flow'!C28+'Cost Flow'!C11=0,(0*Units!C45)/4,(C66+C18)/('Cost Flow'!C28+'Cost Flow'!C11)*Inputs!C93*Units!C45)</f>
        <v>0</v>
      </c>
      <c r="D123" s="73">
        <f>D92+D18-IF('Cost Flow'!D28+'Cost Flow'!D11=0,(0*Units!D45)/4,(D66+D18)/('Cost Flow'!D28+'Cost Flow'!D11)*Inputs!D93*Units!D45)</f>
        <v>0</v>
      </c>
      <c r="E123" s="51">
        <f>D123</f>
        <v>0</v>
      </c>
      <c r="F123" s="73">
        <f>F92+F18-IF('Cost Flow'!F28+'Cost Flow'!F11=0,(0*Units!F45)/4,(F66+F18)/('Cost Flow'!F28+'Cost Flow'!F11)*Inputs!F93*Units!F45)</f>
        <v>0</v>
      </c>
      <c r="G123" s="73">
        <f>G92+G18-IF('Cost Flow'!G28+'Cost Flow'!G11=0,(0*Units!G45)/4,(G66+G18)/('Cost Flow'!G28+'Cost Flow'!G11)*Inputs!G93*Units!G45)</f>
        <v>0</v>
      </c>
      <c r="H123" s="73">
        <f>H92+H18-IF('Cost Flow'!H28+'Cost Flow'!H11=0,(0*Units!H45)/4,(H66+H18)/('Cost Flow'!H28+'Cost Flow'!H11)*Inputs!H93*Units!H45)</f>
        <v>0</v>
      </c>
      <c r="I123" s="51">
        <f>H123</f>
        <v>0</v>
      </c>
      <c r="J123" s="73">
        <f>J92+J18-IF('Cost Flow'!J28+'Cost Flow'!J11=0,(0*Units!J45)/4,(J66+J18)/('Cost Flow'!J28+'Cost Flow'!J11)*Inputs!J93*Units!J45)</f>
        <v>0</v>
      </c>
      <c r="K123" s="73">
        <f>K92+K18-IF('Cost Flow'!K28+'Cost Flow'!K11=0,(0*Units!K45)/4,(K66+K18)/('Cost Flow'!K28+'Cost Flow'!K11)*Inputs!K93*Units!K45)</f>
        <v>0</v>
      </c>
      <c r="L123" s="73">
        <f>L92+L18-IF('Cost Flow'!L28+'Cost Flow'!L11=0,(0*Units!L45)/4,(L66+L18)/('Cost Flow'!L28+'Cost Flow'!L11)*Inputs!L93*Units!L45)</f>
        <v>0</v>
      </c>
      <c r="M123" s="51">
        <f>L123</f>
        <v>0</v>
      </c>
      <c r="N123" s="73">
        <f>N92+N18-IF('Cost Flow'!N28+'Cost Flow'!N11=0,(0*Units!N45)/4,(N66+N18)/('Cost Flow'!N28+'Cost Flow'!N11)*Inputs!N93*Units!N45)</f>
        <v>0</v>
      </c>
      <c r="O123" s="73">
        <f>O92+O18-IF('Cost Flow'!O28+'Cost Flow'!O11=0,(0*Units!O45)/4,(O66+O18)/('Cost Flow'!O28+'Cost Flow'!O11)*Inputs!O93*Units!O45)</f>
        <v>0</v>
      </c>
      <c r="P123" s="73">
        <f>P92+P18-IF('Cost Flow'!P28+'Cost Flow'!P11=0,(0*Units!P45)/4,(P66+P18)/('Cost Flow'!P28+'Cost Flow'!P11)*Inputs!P93*Units!P45)</f>
        <v>0</v>
      </c>
      <c r="Q123" s="51">
        <f>P123</f>
        <v>0</v>
      </c>
      <c r="R123" s="51"/>
    </row>
    <row r="124" spans="1:18" ht="12.75" hidden="1" customHeight="1" outlineLevel="1">
      <c r="A124" s="41" t="str">
        <f>"      "&amp;Labels!B60</f>
        <v xml:space="preserve">      Fixed Exp</v>
      </c>
      <c r="B124" s="73">
        <f>B93+B19-IF('Cost Flow'!B28+'Cost Flow'!B11=0,(0*Units!B45)/4,(B67+B19)/('Cost Flow'!B28+'Cost Flow'!B11)*Inputs!B93*Units!B45)</f>
        <v>0</v>
      </c>
      <c r="C124" s="73">
        <f>C93+C19-IF('Cost Flow'!C28+'Cost Flow'!C11=0,(0*Units!C45)/4,(C67+C19)/('Cost Flow'!C28+'Cost Flow'!C11)*Inputs!C93*Units!C45)</f>
        <v>0</v>
      </c>
      <c r="D124" s="73">
        <f>D93+D19-IF('Cost Flow'!D28+'Cost Flow'!D11=0,(0*Units!D45)/4,(D67+D19)/('Cost Flow'!D28+'Cost Flow'!D11)*Inputs!D93*Units!D45)</f>
        <v>0</v>
      </c>
      <c r="E124" s="51">
        <f>D124</f>
        <v>0</v>
      </c>
      <c r="F124" s="73">
        <f>F93+F19-IF('Cost Flow'!F28+'Cost Flow'!F11=0,(0*Units!F45)/4,(F67+F19)/('Cost Flow'!F28+'Cost Flow'!F11)*Inputs!F93*Units!F45)</f>
        <v>0</v>
      </c>
      <c r="G124" s="73">
        <f>G93+G19-IF('Cost Flow'!G28+'Cost Flow'!G11=0,(0*Units!G45)/4,(G67+G19)/('Cost Flow'!G28+'Cost Flow'!G11)*Inputs!G93*Units!G45)</f>
        <v>0</v>
      </c>
      <c r="H124" s="73">
        <f>H93+H19-IF('Cost Flow'!H28+'Cost Flow'!H11=0,(0*Units!H45)/4,(H67+H19)/('Cost Flow'!H28+'Cost Flow'!H11)*Inputs!H93*Units!H45)</f>
        <v>0</v>
      </c>
      <c r="I124" s="51">
        <f>H124</f>
        <v>0</v>
      </c>
      <c r="J124" s="73">
        <f>J93+J19-IF('Cost Flow'!J28+'Cost Flow'!J11=0,(0*Units!J45)/4,(J67+J19)/('Cost Flow'!J28+'Cost Flow'!J11)*Inputs!J93*Units!J45)</f>
        <v>0</v>
      </c>
      <c r="K124" s="73">
        <f>K93+K19-IF('Cost Flow'!K28+'Cost Flow'!K11=0,(0*Units!K45)/4,(K67+K19)/('Cost Flow'!K28+'Cost Flow'!K11)*Inputs!K93*Units!K45)</f>
        <v>0</v>
      </c>
      <c r="L124" s="73">
        <f>L93+L19-IF('Cost Flow'!L28+'Cost Flow'!L11=0,(0*Units!L45)/4,(L67+L19)/('Cost Flow'!L28+'Cost Flow'!L11)*Inputs!L93*Units!L45)</f>
        <v>0</v>
      </c>
      <c r="M124" s="51">
        <f>L124</f>
        <v>0</v>
      </c>
      <c r="N124" s="73">
        <f>N93+N19-IF('Cost Flow'!N28+'Cost Flow'!N11=0,(0*Units!N45)/4,(N67+N19)/('Cost Flow'!N28+'Cost Flow'!N11)*Inputs!N93*Units!N45)</f>
        <v>0</v>
      </c>
      <c r="O124" s="73">
        <f>O93+O19-IF('Cost Flow'!O28+'Cost Flow'!O11=0,(0*Units!O45)/4,(O67+O19)/('Cost Flow'!O28+'Cost Flow'!O11)*Inputs!O93*Units!O45)</f>
        <v>0</v>
      </c>
      <c r="P124" s="73">
        <f>P93+P19-IF('Cost Flow'!P28+'Cost Flow'!P11=0,(0*Units!P45)/4,(P67+P19)/('Cost Flow'!P28+'Cost Flow'!P11)*Inputs!P93*Units!P45)</f>
        <v>0</v>
      </c>
      <c r="Q124" s="51">
        <f>P124</f>
        <v>0</v>
      </c>
      <c r="R124" s="51"/>
    </row>
    <row r="125" spans="1:18" ht="12.75" hidden="1" customHeight="1" outlineLevel="1">
      <c r="A125" s="41" t="str">
        <f>"      "&amp;Labels!B61</f>
        <v xml:space="preserve">      OH</v>
      </c>
      <c r="B125" s="73">
        <f>B94+B20-IF('Cost Flow'!B28+'Cost Flow'!B11=0,(0*Units!B45)/4,(B68+B20)/('Cost Flow'!B28+'Cost Flow'!B11)*Inputs!B93*Units!B45)</f>
        <v>0</v>
      </c>
      <c r="C125" s="73">
        <f>C94+C20-IF('Cost Flow'!C28+'Cost Flow'!C11=0,(0*Units!C45)/4,(C68+C20)/('Cost Flow'!C28+'Cost Flow'!C11)*Inputs!C93*Units!C45)</f>
        <v>0</v>
      </c>
      <c r="D125" s="73">
        <f>D94+D20-IF('Cost Flow'!D28+'Cost Flow'!D11=0,(0*Units!D45)/4,(D68+D20)/('Cost Flow'!D28+'Cost Flow'!D11)*Inputs!D93*Units!D45)</f>
        <v>0</v>
      </c>
      <c r="E125" s="51">
        <f>D125</f>
        <v>0</v>
      </c>
      <c r="F125" s="73">
        <f>F94+F20-IF('Cost Flow'!F28+'Cost Flow'!F11=0,(0*Units!F45)/4,(F68+F20)/('Cost Flow'!F28+'Cost Flow'!F11)*Inputs!F93*Units!F45)</f>
        <v>0</v>
      </c>
      <c r="G125" s="73">
        <f>G94+G20-IF('Cost Flow'!G28+'Cost Flow'!G11=0,(0*Units!G45)/4,(G68+G20)/('Cost Flow'!G28+'Cost Flow'!G11)*Inputs!G93*Units!G45)</f>
        <v>0</v>
      </c>
      <c r="H125" s="73">
        <f>H94+H20-IF('Cost Flow'!H28+'Cost Flow'!H11=0,(0*Units!H45)/4,(H68+H20)/('Cost Flow'!H28+'Cost Flow'!H11)*Inputs!H93*Units!H45)</f>
        <v>0</v>
      </c>
      <c r="I125" s="51">
        <f>H125</f>
        <v>0</v>
      </c>
      <c r="J125" s="73">
        <f>J94+J20-IF('Cost Flow'!J28+'Cost Flow'!J11=0,(0*Units!J45)/4,(J68+J20)/('Cost Flow'!J28+'Cost Flow'!J11)*Inputs!J93*Units!J45)</f>
        <v>0</v>
      </c>
      <c r="K125" s="73">
        <f>K94+K20-IF('Cost Flow'!K28+'Cost Flow'!K11=0,(0*Units!K45)/4,(K68+K20)/('Cost Flow'!K28+'Cost Flow'!K11)*Inputs!K93*Units!K45)</f>
        <v>0</v>
      </c>
      <c r="L125" s="73">
        <f>L94+L20-IF('Cost Flow'!L28+'Cost Flow'!L11=0,(0*Units!L45)/4,(L68+L20)/('Cost Flow'!L28+'Cost Flow'!L11)*Inputs!L93*Units!L45)</f>
        <v>0</v>
      </c>
      <c r="M125" s="51">
        <f>L125</f>
        <v>0</v>
      </c>
      <c r="N125" s="73">
        <f>N94+N20-IF('Cost Flow'!N28+'Cost Flow'!N11=0,(0*Units!N45)/4,(N68+N20)/('Cost Flow'!N28+'Cost Flow'!N11)*Inputs!N93*Units!N45)</f>
        <v>0</v>
      </c>
      <c r="O125" s="73">
        <f>O94+O20-IF('Cost Flow'!O28+'Cost Flow'!O11=0,(0*Units!O45)/4,(O68+O20)/('Cost Flow'!O28+'Cost Flow'!O11)*Inputs!O93*Units!O45)</f>
        <v>0</v>
      </c>
      <c r="P125" s="73">
        <f>P94+P20-IF('Cost Flow'!P28+'Cost Flow'!P11=0,(0*Units!P45)/4,(P68+P20)/('Cost Flow'!P28+'Cost Flow'!P11)*Inputs!P93*Units!P45)</f>
        <v>0</v>
      </c>
      <c r="Q125" s="51">
        <f>P125</f>
        <v>0</v>
      </c>
      <c r="R125" s="51"/>
    </row>
    <row r="126" spans="1:18" ht="12.75" hidden="1" customHeight="1" outlineLevel="1">
      <c r="A126" s="16" t="str">
        <f>"      "&amp;Labels!C57</f>
        <v xml:space="preserve">      Total</v>
      </c>
      <c r="B126" s="78">
        <f>'Cost Flow'!B45</f>
        <v>0</v>
      </c>
      <c r="C126" s="78">
        <f>'Cost Flow'!C45</f>
        <v>0</v>
      </c>
      <c r="D126" s="78">
        <f>'Cost Flow'!D45</f>
        <v>0</v>
      </c>
      <c r="E126" s="51">
        <f>'Cost Flow'!D45</f>
        <v>0</v>
      </c>
      <c r="F126" s="78">
        <f>'Cost Flow'!F45</f>
        <v>0</v>
      </c>
      <c r="G126" s="78">
        <f>'Cost Flow'!G45</f>
        <v>0</v>
      </c>
      <c r="H126" s="78">
        <f>'Cost Flow'!H45</f>
        <v>0</v>
      </c>
      <c r="I126" s="51">
        <f>'Cost Flow'!H45</f>
        <v>0</v>
      </c>
      <c r="J126" s="78">
        <f>'Cost Flow'!J45</f>
        <v>0</v>
      </c>
      <c r="K126" s="78">
        <f>'Cost Flow'!K45</f>
        <v>0</v>
      </c>
      <c r="L126" s="78">
        <f>'Cost Flow'!L45</f>
        <v>0</v>
      </c>
      <c r="M126" s="51">
        <f>'Cost Flow'!L45</f>
        <v>0</v>
      </c>
      <c r="N126" s="78">
        <f>'Cost Flow'!N45</f>
        <v>0</v>
      </c>
      <c r="O126" s="78">
        <f>'Cost Flow'!O45</f>
        <v>0</v>
      </c>
      <c r="P126" s="78">
        <f>'Cost Flow'!P45</f>
        <v>0</v>
      </c>
      <c r="Q126" s="51">
        <f>'Cost Flow'!P45</f>
        <v>0</v>
      </c>
      <c r="R126" s="51"/>
    </row>
    <row r="127" spans="1:18" ht="12.75" hidden="1" customHeight="1" outlineLevel="1">
      <c r="A127" s="16" t="str">
        <f>"   "&amp;Labels!B66</f>
        <v xml:space="preserve">   Stage 3</v>
      </c>
      <c r="B127" s="78"/>
      <c r="C127" s="78"/>
      <c r="D127" s="78"/>
      <c r="E127" s="51"/>
      <c r="F127" s="78"/>
      <c r="G127" s="78"/>
      <c r="H127" s="78"/>
      <c r="I127" s="51"/>
      <c r="J127" s="78"/>
      <c r="K127" s="78"/>
      <c r="L127" s="78"/>
      <c r="M127" s="51"/>
      <c r="N127" s="78"/>
      <c r="O127" s="78"/>
      <c r="P127" s="78"/>
      <c r="Q127" s="51"/>
      <c r="R127" s="51"/>
    </row>
    <row r="128" spans="1:18" ht="12.75" hidden="1" customHeight="1" outlineLevel="1">
      <c r="A128" s="41" t="str">
        <f>"      "&amp;Labels!B58</f>
        <v xml:space="preserve">      Material</v>
      </c>
      <c r="B128" s="73">
        <f>B97+B23-IF('Cost Flow'!B29+'Cost Flow'!B12=0,(0*Units!B46)/4,(B71+B23)/('Cost Flow'!B29+'Cost Flow'!B12)*Inputs!B94*Units!B46)</f>
        <v>0</v>
      </c>
      <c r="C128" s="73">
        <f>C97+C23-IF('Cost Flow'!C29+'Cost Flow'!C12=0,(0*Units!C46)/4,(C71+C23)/('Cost Flow'!C29+'Cost Flow'!C12)*Inputs!C94*Units!C46)</f>
        <v>0</v>
      </c>
      <c r="D128" s="73">
        <f>D97+D23-IF('Cost Flow'!D29+'Cost Flow'!D12=0,(0*Units!D46)/4,(D71+D23)/('Cost Flow'!D29+'Cost Flow'!D12)*Inputs!D94*Units!D46)</f>
        <v>0</v>
      </c>
      <c r="E128" s="51">
        <f>D128</f>
        <v>0</v>
      </c>
      <c r="F128" s="73">
        <f>F97+F23-IF('Cost Flow'!F29+'Cost Flow'!F12=0,(0*Units!F46)/4,(F71+F23)/('Cost Flow'!F29+'Cost Flow'!F12)*Inputs!F94*Units!F46)</f>
        <v>0</v>
      </c>
      <c r="G128" s="73">
        <f>G97+G23-IF('Cost Flow'!G29+'Cost Flow'!G12=0,(0*Units!G46)/4,(G71+G23)/('Cost Flow'!G29+'Cost Flow'!G12)*Inputs!G94*Units!G46)</f>
        <v>0</v>
      </c>
      <c r="H128" s="73">
        <f>H97+H23-IF('Cost Flow'!H29+'Cost Flow'!H12=0,(0*Units!H46)/4,(H71+H23)/('Cost Flow'!H29+'Cost Flow'!H12)*Inputs!H94*Units!H46)</f>
        <v>0</v>
      </c>
      <c r="I128" s="51">
        <f>H128</f>
        <v>0</v>
      </c>
      <c r="J128" s="73">
        <f>J97+J23-IF('Cost Flow'!J29+'Cost Flow'!J12=0,(0*Units!J46)/4,(J71+J23)/('Cost Flow'!J29+'Cost Flow'!J12)*Inputs!J94*Units!J46)</f>
        <v>0</v>
      </c>
      <c r="K128" s="73">
        <f>K97+K23-IF('Cost Flow'!K29+'Cost Flow'!K12=0,(0*Units!K46)/4,(K71+K23)/('Cost Flow'!K29+'Cost Flow'!K12)*Inputs!K94*Units!K46)</f>
        <v>0</v>
      </c>
      <c r="L128" s="73">
        <f>L97+L23-IF('Cost Flow'!L29+'Cost Flow'!L12=0,(0*Units!L46)/4,(L71+L23)/('Cost Flow'!L29+'Cost Flow'!L12)*Inputs!L94*Units!L46)</f>
        <v>0</v>
      </c>
      <c r="M128" s="51">
        <f>L128</f>
        <v>0</v>
      </c>
      <c r="N128" s="73">
        <f>N97+N23-IF('Cost Flow'!N29+'Cost Flow'!N12=0,(0*Units!N46)/4,(N71+N23)/('Cost Flow'!N29+'Cost Flow'!N12)*Inputs!N94*Units!N46)</f>
        <v>0</v>
      </c>
      <c r="O128" s="73">
        <f>O97+O23-IF('Cost Flow'!O29+'Cost Flow'!O12=0,(0*Units!O46)/4,(O71+O23)/('Cost Flow'!O29+'Cost Flow'!O12)*Inputs!O94*Units!O46)</f>
        <v>0</v>
      </c>
      <c r="P128" s="73">
        <f>P97+P23-IF('Cost Flow'!P29+'Cost Flow'!P12=0,(0*Units!P46)/4,(P71+P23)/('Cost Flow'!P29+'Cost Flow'!P12)*Inputs!P94*Units!P46)</f>
        <v>0</v>
      </c>
      <c r="Q128" s="51">
        <f>P128</f>
        <v>0</v>
      </c>
      <c r="R128" s="51"/>
    </row>
    <row r="129" spans="1:18" ht="12.75" hidden="1" customHeight="1" outlineLevel="1">
      <c r="A129" s="41" t="str">
        <f>"      "&amp;Labels!B59</f>
        <v xml:space="preserve">      Labor</v>
      </c>
      <c r="B129" s="73">
        <f>B98+B24-IF('Cost Flow'!B29+'Cost Flow'!B12=0,(0*Units!B46)/4,(B72+B24)/('Cost Flow'!B29+'Cost Flow'!B12)*Inputs!B94*Units!B46)</f>
        <v>0</v>
      </c>
      <c r="C129" s="73">
        <f>C98+C24-IF('Cost Flow'!C29+'Cost Flow'!C12=0,(0*Units!C46)/4,(C72+C24)/('Cost Flow'!C29+'Cost Flow'!C12)*Inputs!C94*Units!C46)</f>
        <v>0</v>
      </c>
      <c r="D129" s="73">
        <f>D98+D24-IF('Cost Flow'!D29+'Cost Flow'!D12=0,(0*Units!D46)/4,(D72+D24)/('Cost Flow'!D29+'Cost Flow'!D12)*Inputs!D94*Units!D46)</f>
        <v>0</v>
      </c>
      <c r="E129" s="51">
        <f>D129</f>
        <v>0</v>
      </c>
      <c r="F129" s="73">
        <f>F98+F24-IF('Cost Flow'!F29+'Cost Flow'!F12=0,(0*Units!F46)/4,(F72+F24)/('Cost Flow'!F29+'Cost Flow'!F12)*Inputs!F94*Units!F46)</f>
        <v>0</v>
      </c>
      <c r="G129" s="73">
        <f>G98+G24-IF('Cost Flow'!G29+'Cost Flow'!G12=0,(0*Units!G46)/4,(G72+G24)/('Cost Flow'!G29+'Cost Flow'!G12)*Inputs!G94*Units!G46)</f>
        <v>0</v>
      </c>
      <c r="H129" s="73">
        <f>H98+H24-IF('Cost Flow'!H29+'Cost Flow'!H12=0,(0*Units!H46)/4,(H72+H24)/('Cost Flow'!H29+'Cost Flow'!H12)*Inputs!H94*Units!H46)</f>
        <v>0</v>
      </c>
      <c r="I129" s="51">
        <f>H129</f>
        <v>0</v>
      </c>
      <c r="J129" s="73">
        <f>J98+J24-IF('Cost Flow'!J29+'Cost Flow'!J12=0,(0*Units!J46)/4,(J72+J24)/('Cost Flow'!J29+'Cost Flow'!J12)*Inputs!J94*Units!J46)</f>
        <v>0</v>
      </c>
      <c r="K129" s="73">
        <f>K98+K24-IF('Cost Flow'!K29+'Cost Flow'!K12=0,(0*Units!K46)/4,(K72+K24)/('Cost Flow'!K29+'Cost Flow'!K12)*Inputs!K94*Units!K46)</f>
        <v>0</v>
      </c>
      <c r="L129" s="73">
        <f>L98+L24-IF('Cost Flow'!L29+'Cost Flow'!L12=0,(0*Units!L46)/4,(L72+L24)/('Cost Flow'!L29+'Cost Flow'!L12)*Inputs!L94*Units!L46)</f>
        <v>0</v>
      </c>
      <c r="M129" s="51">
        <f>L129</f>
        <v>0</v>
      </c>
      <c r="N129" s="73">
        <f>N98+N24-IF('Cost Flow'!N29+'Cost Flow'!N12=0,(0*Units!N46)/4,(N72+N24)/('Cost Flow'!N29+'Cost Flow'!N12)*Inputs!N94*Units!N46)</f>
        <v>0</v>
      </c>
      <c r="O129" s="73">
        <f>O98+O24-IF('Cost Flow'!O29+'Cost Flow'!O12=0,(0*Units!O46)/4,(O72+O24)/('Cost Flow'!O29+'Cost Flow'!O12)*Inputs!O94*Units!O46)</f>
        <v>0</v>
      </c>
      <c r="P129" s="73">
        <f>P98+P24-IF('Cost Flow'!P29+'Cost Flow'!P12=0,(0*Units!P46)/4,(P72+P24)/('Cost Flow'!P29+'Cost Flow'!P12)*Inputs!P94*Units!P46)</f>
        <v>0</v>
      </c>
      <c r="Q129" s="51">
        <f>P129</f>
        <v>0</v>
      </c>
      <c r="R129" s="51"/>
    </row>
    <row r="130" spans="1:18" ht="12.75" hidden="1" customHeight="1" outlineLevel="1">
      <c r="A130" s="41" t="str">
        <f>"      "&amp;Labels!B60</f>
        <v xml:space="preserve">      Fixed Exp</v>
      </c>
      <c r="B130" s="73">
        <f>B99+B25-IF('Cost Flow'!B29+'Cost Flow'!B12=0,(0*Units!B46)/4,(B73+B25)/('Cost Flow'!B29+'Cost Flow'!B12)*Inputs!B94*Units!B46)</f>
        <v>0</v>
      </c>
      <c r="C130" s="73">
        <f>C99+C25-IF('Cost Flow'!C29+'Cost Flow'!C12=0,(0*Units!C46)/4,(C73+C25)/('Cost Flow'!C29+'Cost Flow'!C12)*Inputs!C94*Units!C46)</f>
        <v>0</v>
      </c>
      <c r="D130" s="73">
        <f>D99+D25-IF('Cost Flow'!D29+'Cost Flow'!D12=0,(0*Units!D46)/4,(D73+D25)/('Cost Flow'!D29+'Cost Flow'!D12)*Inputs!D94*Units!D46)</f>
        <v>0</v>
      </c>
      <c r="E130" s="51">
        <f>D130</f>
        <v>0</v>
      </c>
      <c r="F130" s="73">
        <f>F99+F25-IF('Cost Flow'!F29+'Cost Flow'!F12=0,(0*Units!F46)/4,(F73+F25)/('Cost Flow'!F29+'Cost Flow'!F12)*Inputs!F94*Units!F46)</f>
        <v>0</v>
      </c>
      <c r="G130" s="73">
        <f>G99+G25-IF('Cost Flow'!G29+'Cost Flow'!G12=0,(0*Units!G46)/4,(G73+G25)/('Cost Flow'!G29+'Cost Flow'!G12)*Inputs!G94*Units!G46)</f>
        <v>0</v>
      </c>
      <c r="H130" s="73">
        <f>H99+H25-IF('Cost Flow'!H29+'Cost Flow'!H12=0,(0*Units!H46)/4,(H73+H25)/('Cost Flow'!H29+'Cost Flow'!H12)*Inputs!H94*Units!H46)</f>
        <v>0</v>
      </c>
      <c r="I130" s="51">
        <f>H130</f>
        <v>0</v>
      </c>
      <c r="J130" s="73">
        <f>J99+J25-IF('Cost Flow'!J29+'Cost Flow'!J12=0,(0*Units!J46)/4,(J73+J25)/('Cost Flow'!J29+'Cost Flow'!J12)*Inputs!J94*Units!J46)</f>
        <v>0</v>
      </c>
      <c r="K130" s="73">
        <f>K99+K25-IF('Cost Flow'!K29+'Cost Flow'!K12=0,(0*Units!K46)/4,(K73+K25)/('Cost Flow'!K29+'Cost Flow'!K12)*Inputs!K94*Units!K46)</f>
        <v>0</v>
      </c>
      <c r="L130" s="73">
        <f>L99+L25-IF('Cost Flow'!L29+'Cost Flow'!L12=0,(0*Units!L46)/4,(L73+L25)/('Cost Flow'!L29+'Cost Flow'!L12)*Inputs!L94*Units!L46)</f>
        <v>0</v>
      </c>
      <c r="M130" s="51">
        <f>L130</f>
        <v>0</v>
      </c>
      <c r="N130" s="73">
        <f>N99+N25-IF('Cost Flow'!N29+'Cost Flow'!N12=0,(0*Units!N46)/4,(N73+N25)/('Cost Flow'!N29+'Cost Flow'!N12)*Inputs!N94*Units!N46)</f>
        <v>0</v>
      </c>
      <c r="O130" s="73">
        <f>O99+O25-IF('Cost Flow'!O29+'Cost Flow'!O12=0,(0*Units!O46)/4,(O73+O25)/('Cost Flow'!O29+'Cost Flow'!O12)*Inputs!O94*Units!O46)</f>
        <v>0</v>
      </c>
      <c r="P130" s="73">
        <f>P99+P25-IF('Cost Flow'!P29+'Cost Flow'!P12=0,(0*Units!P46)/4,(P73+P25)/('Cost Flow'!P29+'Cost Flow'!P12)*Inputs!P94*Units!P46)</f>
        <v>0</v>
      </c>
      <c r="Q130" s="51">
        <f>P130</f>
        <v>0</v>
      </c>
      <c r="R130" s="51"/>
    </row>
    <row r="131" spans="1:18" ht="12.75" hidden="1" customHeight="1" outlineLevel="1">
      <c r="A131" s="41" t="str">
        <f>"      "&amp;Labels!B61</f>
        <v xml:space="preserve">      OH</v>
      </c>
      <c r="B131" s="73">
        <f>B100+B26-IF('Cost Flow'!B29+'Cost Flow'!B12=0,(0*Units!B46)/4,(B74+B26)/('Cost Flow'!B29+'Cost Flow'!B12)*Inputs!B94*Units!B46)</f>
        <v>0</v>
      </c>
      <c r="C131" s="73">
        <f>C100+C26-IF('Cost Flow'!C29+'Cost Flow'!C12=0,(0*Units!C46)/4,(C74+C26)/('Cost Flow'!C29+'Cost Flow'!C12)*Inputs!C94*Units!C46)</f>
        <v>0</v>
      </c>
      <c r="D131" s="73">
        <f>D100+D26-IF('Cost Flow'!D29+'Cost Flow'!D12=0,(0*Units!D46)/4,(D74+D26)/('Cost Flow'!D29+'Cost Flow'!D12)*Inputs!D94*Units!D46)</f>
        <v>0</v>
      </c>
      <c r="E131" s="51">
        <f>D131</f>
        <v>0</v>
      </c>
      <c r="F131" s="73">
        <f>F100+F26-IF('Cost Flow'!F29+'Cost Flow'!F12=0,(0*Units!F46)/4,(F74+F26)/('Cost Flow'!F29+'Cost Flow'!F12)*Inputs!F94*Units!F46)</f>
        <v>0</v>
      </c>
      <c r="G131" s="73">
        <f>G100+G26-IF('Cost Flow'!G29+'Cost Flow'!G12=0,(0*Units!G46)/4,(G74+G26)/('Cost Flow'!G29+'Cost Flow'!G12)*Inputs!G94*Units!G46)</f>
        <v>0</v>
      </c>
      <c r="H131" s="73">
        <f>H100+H26-IF('Cost Flow'!H29+'Cost Flow'!H12=0,(0*Units!H46)/4,(H74+H26)/('Cost Flow'!H29+'Cost Flow'!H12)*Inputs!H94*Units!H46)</f>
        <v>0</v>
      </c>
      <c r="I131" s="51">
        <f>H131</f>
        <v>0</v>
      </c>
      <c r="J131" s="73">
        <f>J100+J26-IF('Cost Flow'!J29+'Cost Flow'!J12=0,(0*Units!J46)/4,(J74+J26)/('Cost Flow'!J29+'Cost Flow'!J12)*Inputs!J94*Units!J46)</f>
        <v>0</v>
      </c>
      <c r="K131" s="73">
        <f>K100+K26-IF('Cost Flow'!K29+'Cost Flow'!K12=0,(0*Units!K46)/4,(K74+K26)/('Cost Flow'!K29+'Cost Flow'!K12)*Inputs!K94*Units!K46)</f>
        <v>0</v>
      </c>
      <c r="L131" s="73">
        <f>L100+L26-IF('Cost Flow'!L29+'Cost Flow'!L12=0,(0*Units!L46)/4,(L74+L26)/('Cost Flow'!L29+'Cost Flow'!L12)*Inputs!L94*Units!L46)</f>
        <v>0</v>
      </c>
      <c r="M131" s="51">
        <f>L131</f>
        <v>0</v>
      </c>
      <c r="N131" s="73">
        <f>N100+N26-IF('Cost Flow'!N29+'Cost Flow'!N12=0,(0*Units!N46)/4,(N74+N26)/('Cost Flow'!N29+'Cost Flow'!N12)*Inputs!N94*Units!N46)</f>
        <v>0</v>
      </c>
      <c r="O131" s="73">
        <f>O100+O26-IF('Cost Flow'!O29+'Cost Flow'!O12=0,(0*Units!O46)/4,(O74+O26)/('Cost Flow'!O29+'Cost Flow'!O12)*Inputs!O94*Units!O46)</f>
        <v>0</v>
      </c>
      <c r="P131" s="73">
        <f>P100+P26-IF('Cost Flow'!P29+'Cost Flow'!P12=0,(0*Units!P46)/4,(P74+P26)/('Cost Flow'!P29+'Cost Flow'!P12)*Inputs!P94*Units!P46)</f>
        <v>0</v>
      </c>
      <c r="Q131" s="51">
        <f>P131</f>
        <v>0</v>
      </c>
      <c r="R131" s="51"/>
    </row>
    <row r="132" spans="1:18" ht="12.75" hidden="1" customHeight="1" outlineLevel="1">
      <c r="A132" s="16" t="str">
        <f>"      "&amp;Labels!C57</f>
        <v xml:space="preserve">      Total</v>
      </c>
      <c r="B132" s="78">
        <f>'Cost Flow'!B46</f>
        <v>0</v>
      </c>
      <c r="C132" s="78">
        <f>'Cost Flow'!C46</f>
        <v>0</v>
      </c>
      <c r="D132" s="78">
        <f>'Cost Flow'!D46</f>
        <v>0</v>
      </c>
      <c r="E132" s="51">
        <f>'Cost Flow'!D46</f>
        <v>0</v>
      </c>
      <c r="F132" s="78">
        <f>'Cost Flow'!F46</f>
        <v>0</v>
      </c>
      <c r="G132" s="78">
        <f>'Cost Flow'!G46</f>
        <v>0</v>
      </c>
      <c r="H132" s="78">
        <f>'Cost Flow'!H46</f>
        <v>0</v>
      </c>
      <c r="I132" s="51">
        <f>'Cost Flow'!H46</f>
        <v>0</v>
      </c>
      <c r="J132" s="78">
        <f>'Cost Flow'!J46</f>
        <v>0</v>
      </c>
      <c r="K132" s="78">
        <f>'Cost Flow'!K46</f>
        <v>0</v>
      </c>
      <c r="L132" s="78">
        <f>'Cost Flow'!L46</f>
        <v>0</v>
      </c>
      <c r="M132" s="51">
        <f>'Cost Flow'!L46</f>
        <v>0</v>
      </c>
      <c r="N132" s="78">
        <f>'Cost Flow'!N46</f>
        <v>0</v>
      </c>
      <c r="O132" s="78">
        <f>'Cost Flow'!O46</f>
        <v>0</v>
      </c>
      <c r="P132" s="78">
        <f>'Cost Flow'!P46</f>
        <v>0</v>
      </c>
      <c r="Q132" s="51">
        <f>'Cost Flow'!P46</f>
        <v>0</v>
      </c>
      <c r="R132" s="51"/>
    </row>
    <row r="133" spans="1:18" ht="12.75" hidden="1" customHeight="1" outlineLevel="1">
      <c r="A133" s="7" t="str">
        <f>"   "&amp;Labels!C63</f>
        <v xml:space="preserve">   Total</v>
      </c>
      <c r="B133" s="74">
        <f>'Cost Flow'!B47</f>
        <v>0</v>
      </c>
      <c r="C133" s="74">
        <f>'Cost Flow'!C47</f>
        <v>0</v>
      </c>
      <c r="D133" s="74">
        <f>'Cost Flow'!D47</f>
        <v>0</v>
      </c>
      <c r="E133" s="51">
        <f>'Cost Flow'!D47</f>
        <v>0</v>
      </c>
      <c r="F133" s="74">
        <f>'Cost Flow'!F47</f>
        <v>0</v>
      </c>
      <c r="G133" s="74">
        <f>'Cost Flow'!G47</f>
        <v>0</v>
      </c>
      <c r="H133" s="74">
        <f>'Cost Flow'!H47</f>
        <v>0</v>
      </c>
      <c r="I133" s="51">
        <f>'Cost Flow'!H47</f>
        <v>0</v>
      </c>
      <c r="J133" s="74">
        <f>'Cost Flow'!J47</f>
        <v>0</v>
      </c>
      <c r="K133" s="74">
        <f>'Cost Flow'!K47</f>
        <v>0</v>
      </c>
      <c r="L133" s="74">
        <f>'Cost Flow'!L47</f>
        <v>0</v>
      </c>
      <c r="M133" s="51">
        <f>'Cost Flow'!L47</f>
        <v>0</v>
      </c>
      <c r="N133" s="74">
        <f>'Cost Flow'!N47</f>
        <v>0</v>
      </c>
      <c r="O133" s="74">
        <f>'Cost Flow'!O47</f>
        <v>0</v>
      </c>
      <c r="P133" s="74">
        <f>'Cost Flow'!P47</f>
        <v>0</v>
      </c>
      <c r="Q133" s="51">
        <f>'Cost Flow'!P47</f>
        <v>0</v>
      </c>
      <c r="R133" s="51"/>
    </row>
    <row r="134" spans="1:18" ht="12.75" hidden="1" customHeight="1" outlineLevel="1">
      <c r="A134" s="41" t="str">
        <f>"      "&amp;Labels!B58</f>
        <v xml:space="preserve">      Material</v>
      </c>
      <c r="B134" s="73">
        <f t="shared" ref="B134:D137" si="12">SUM(B116,B122,B128)</f>
        <v>0</v>
      </c>
      <c r="C134" s="73">
        <f t="shared" si="12"/>
        <v>0</v>
      </c>
      <c r="D134" s="73">
        <f t="shared" si="12"/>
        <v>0</v>
      </c>
      <c r="E134" s="51">
        <f>D134</f>
        <v>0</v>
      </c>
      <c r="F134" s="73">
        <f t="shared" ref="F134:H137" si="13">SUM(F116,F122,F128)</f>
        <v>0</v>
      </c>
      <c r="G134" s="73">
        <f t="shared" si="13"/>
        <v>0</v>
      </c>
      <c r="H134" s="73">
        <f t="shared" si="13"/>
        <v>0</v>
      </c>
      <c r="I134" s="51">
        <f>H134</f>
        <v>0</v>
      </c>
      <c r="J134" s="73">
        <f t="shared" ref="J134:L137" si="14">SUM(J116,J122,J128)</f>
        <v>0</v>
      </c>
      <c r="K134" s="73">
        <f t="shared" si="14"/>
        <v>0</v>
      </c>
      <c r="L134" s="73">
        <f t="shared" si="14"/>
        <v>0</v>
      </c>
      <c r="M134" s="51">
        <f>L134</f>
        <v>0</v>
      </c>
      <c r="N134" s="73">
        <f t="shared" ref="N134:P137" si="15">SUM(N116,N122,N128)</f>
        <v>0</v>
      </c>
      <c r="O134" s="73">
        <f t="shared" si="15"/>
        <v>0</v>
      </c>
      <c r="P134" s="73">
        <f t="shared" si="15"/>
        <v>0</v>
      </c>
      <c r="Q134" s="51">
        <f>P134</f>
        <v>0</v>
      </c>
      <c r="R134" s="51"/>
    </row>
    <row r="135" spans="1:18" ht="12.75" hidden="1" customHeight="1" outlineLevel="1">
      <c r="A135" s="41" t="str">
        <f>"      "&amp;Labels!B59</f>
        <v xml:space="preserve">      Labor</v>
      </c>
      <c r="B135" s="73">
        <f t="shared" si="12"/>
        <v>0</v>
      </c>
      <c r="C135" s="73">
        <f t="shared" si="12"/>
        <v>0</v>
      </c>
      <c r="D135" s="73">
        <f t="shared" si="12"/>
        <v>0</v>
      </c>
      <c r="E135" s="51">
        <f>D135</f>
        <v>0</v>
      </c>
      <c r="F135" s="73">
        <f t="shared" si="13"/>
        <v>0</v>
      </c>
      <c r="G135" s="73">
        <f t="shared" si="13"/>
        <v>0</v>
      </c>
      <c r="H135" s="73">
        <f t="shared" si="13"/>
        <v>0</v>
      </c>
      <c r="I135" s="51">
        <f>H135</f>
        <v>0</v>
      </c>
      <c r="J135" s="73">
        <f t="shared" si="14"/>
        <v>0</v>
      </c>
      <c r="K135" s="73">
        <f t="shared" si="14"/>
        <v>0</v>
      </c>
      <c r="L135" s="73">
        <f t="shared" si="14"/>
        <v>0</v>
      </c>
      <c r="M135" s="51">
        <f>L135</f>
        <v>0</v>
      </c>
      <c r="N135" s="73">
        <f t="shared" si="15"/>
        <v>0</v>
      </c>
      <c r="O135" s="73">
        <f t="shared" si="15"/>
        <v>0</v>
      </c>
      <c r="P135" s="73">
        <f t="shared" si="15"/>
        <v>0</v>
      </c>
      <c r="Q135" s="51">
        <f>P135</f>
        <v>0</v>
      </c>
      <c r="R135" s="51"/>
    </row>
    <row r="136" spans="1:18" ht="12.75" hidden="1" customHeight="1" outlineLevel="1">
      <c r="A136" s="41" t="str">
        <f>"      "&amp;Labels!B60</f>
        <v xml:space="preserve">      Fixed Exp</v>
      </c>
      <c r="B136" s="73">
        <f t="shared" si="12"/>
        <v>0</v>
      </c>
      <c r="C136" s="73">
        <f t="shared" si="12"/>
        <v>0</v>
      </c>
      <c r="D136" s="73">
        <f t="shared" si="12"/>
        <v>0</v>
      </c>
      <c r="E136" s="51">
        <f>D136</f>
        <v>0</v>
      </c>
      <c r="F136" s="73">
        <f t="shared" si="13"/>
        <v>0</v>
      </c>
      <c r="G136" s="73">
        <f t="shared" si="13"/>
        <v>0</v>
      </c>
      <c r="H136" s="73">
        <f t="shared" si="13"/>
        <v>0</v>
      </c>
      <c r="I136" s="51">
        <f>H136</f>
        <v>0</v>
      </c>
      <c r="J136" s="73">
        <f t="shared" si="14"/>
        <v>0</v>
      </c>
      <c r="K136" s="73">
        <f t="shared" si="14"/>
        <v>0</v>
      </c>
      <c r="L136" s="73">
        <f t="shared" si="14"/>
        <v>0</v>
      </c>
      <c r="M136" s="51">
        <f>L136</f>
        <v>0</v>
      </c>
      <c r="N136" s="73">
        <f t="shared" si="15"/>
        <v>0</v>
      </c>
      <c r="O136" s="73">
        <f t="shared" si="15"/>
        <v>0</v>
      </c>
      <c r="P136" s="73">
        <f t="shared" si="15"/>
        <v>0</v>
      </c>
      <c r="Q136" s="51">
        <f>P136</f>
        <v>0</v>
      </c>
      <c r="R136" s="51"/>
    </row>
    <row r="137" spans="1:18" ht="12.75" hidden="1" customHeight="1" outlineLevel="1">
      <c r="A137" s="41" t="str">
        <f>"      "&amp;Labels!B61</f>
        <v xml:space="preserve">      OH</v>
      </c>
      <c r="B137" s="73">
        <f t="shared" si="12"/>
        <v>0</v>
      </c>
      <c r="C137" s="73">
        <f t="shared" si="12"/>
        <v>0</v>
      </c>
      <c r="D137" s="73">
        <f t="shared" si="12"/>
        <v>0</v>
      </c>
      <c r="E137" s="51">
        <f>D137</f>
        <v>0</v>
      </c>
      <c r="F137" s="73">
        <f t="shared" si="13"/>
        <v>0</v>
      </c>
      <c r="G137" s="73">
        <f t="shared" si="13"/>
        <v>0</v>
      </c>
      <c r="H137" s="73">
        <f t="shared" si="13"/>
        <v>0</v>
      </c>
      <c r="I137" s="51">
        <f>H137</f>
        <v>0</v>
      </c>
      <c r="J137" s="73">
        <f t="shared" si="14"/>
        <v>0</v>
      </c>
      <c r="K137" s="73">
        <f t="shared" si="14"/>
        <v>0</v>
      </c>
      <c r="L137" s="73">
        <f t="shared" si="14"/>
        <v>0</v>
      </c>
      <c r="M137" s="51">
        <f>L137</f>
        <v>0</v>
      </c>
      <c r="N137" s="73">
        <f t="shared" si="15"/>
        <v>0</v>
      </c>
      <c r="O137" s="73">
        <f t="shared" si="15"/>
        <v>0</v>
      </c>
      <c r="P137" s="73">
        <f t="shared" si="15"/>
        <v>0</v>
      </c>
      <c r="Q137" s="51">
        <f>P137</f>
        <v>0</v>
      </c>
      <c r="R137" s="51"/>
    </row>
    <row r="138" spans="1:18" ht="12.75" hidden="1" customHeight="1" outlineLevel="1">
      <c r="A138" s="16" t="str">
        <f>"      "&amp;Labels!C57</f>
        <v xml:space="preserve">      Total</v>
      </c>
      <c r="B138" s="78">
        <f>'Cost Flow'!B47</f>
        <v>0</v>
      </c>
      <c r="C138" s="78">
        <f>'Cost Flow'!C47</f>
        <v>0</v>
      </c>
      <c r="D138" s="78">
        <f>'Cost Flow'!D47</f>
        <v>0</v>
      </c>
      <c r="E138" s="51">
        <f>'Cost Flow'!D47</f>
        <v>0</v>
      </c>
      <c r="F138" s="78">
        <f>'Cost Flow'!F47</f>
        <v>0</v>
      </c>
      <c r="G138" s="78">
        <f>'Cost Flow'!G47</f>
        <v>0</v>
      </c>
      <c r="H138" s="78">
        <f>'Cost Flow'!H47</f>
        <v>0</v>
      </c>
      <c r="I138" s="51">
        <f>'Cost Flow'!H47</f>
        <v>0</v>
      </c>
      <c r="J138" s="78">
        <f>'Cost Flow'!J47</f>
        <v>0</v>
      </c>
      <c r="K138" s="78">
        <f>'Cost Flow'!K47</f>
        <v>0</v>
      </c>
      <c r="L138" s="78">
        <f>'Cost Flow'!L47</f>
        <v>0</v>
      </c>
      <c r="M138" s="51">
        <f>'Cost Flow'!L47</f>
        <v>0</v>
      </c>
      <c r="N138" s="78">
        <f>'Cost Flow'!N47</f>
        <v>0</v>
      </c>
      <c r="O138" s="78">
        <f>'Cost Flow'!O47</f>
        <v>0</v>
      </c>
      <c r="P138" s="78">
        <f>'Cost Flow'!P47</f>
        <v>0</v>
      </c>
      <c r="Q138" s="51">
        <f>'Cost Flow'!P47</f>
        <v>0</v>
      </c>
      <c r="R138" s="51"/>
    </row>
    <row r="139" spans="1:18" ht="12.75" hidden="1" customHeight="1" outlineLevel="1">
      <c r="A139" s="6"/>
      <c r="B139" s="35"/>
      <c r="C139" s="35"/>
      <c r="D139" s="35"/>
      <c r="E139" s="6"/>
      <c r="F139" s="35"/>
      <c r="G139" s="35"/>
      <c r="H139" s="35"/>
      <c r="I139" s="6"/>
      <c r="J139" s="35"/>
      <c r="K139" s="35"/>
      <c r="L139" s="35"/>
      <c r="M139" s="6"/>
      <c r="N139" s="35"/>
      <c r="O139" s="35"/>
      <c r="P139" s="35"/>
      <c r="Q139" s="6"/>
      <c r="R139" s="6"/>
    </row>
    <row r="140" spans="1:18" ht="12.75" hidden="1" customHeight="1" outlineLevel="1">
      <c r="A140" s="7" t="str">
        <f>Labels!B10</f>
        <v>Cost of Goods</v>
      </c>
      <c r="B140" s="74"/>
      <c r="C140" s="74"/>
      <c r="D140" s="74"/>
      <c r="E140" s="51"/>
      <c r="F140" s="74"/>
      <c r="G140" s="74"/>
      <c r="H140" s="74"/>
      <c r="I140" s="51"/>
      <c r="J140" s="74"/>
      <c r="K140" s="74"/>
      <c r="L140" s="74"/>
      <c r="M140" s="51"/>
      <c r="N140" s="74"/>
      <c r="O140" s="74"/>
      <c r="P140" s="74"/>
      <c r="Q140" s="51"/>
      <c r="R140" s="51"/>
    </row>
    <row r="141" spans="1:18" ht="12.75" hidden="1" customHeight="1" outlineLevel="1">
      <c r="A141" s="16" t="str">
        <f>"   "&amp;Labels!B64</f>
        <v xml:space="preserve">   Stage 1</v>
      </c>
      <c r="B141" s="78"/>
      <c r="C141" s="78"/>
      <c r="D141" s="78"/>
      <c r="E141" s="51"/>
      <c r="F141" s="78"/>
      <c r="G141" s="78"/>
      <c r="H141" s="78"/>
      <c r="I141" s="51"/>
      <c r="J141" s="78"/>
      <c r="K141" s="78"/>
      <c r="L141" s="78"/>
      <c r="M141" s="51"/>
      <c r="N141" s="78"/>
      <c r="O141" s="78"/>
      <c r="P141" s="78"/>
      <c r="Q141" s="51"/>
      <c r="R141" s="51"/>
    </row>
    <row r="142" spans="1:18" ht="12.75" hidden="1" customHeight="1" outlineLevel="1">
      <c r="A142" s="41" t="str">
        <f>"      "&amp;Labels!B58</f>
        <v xml:space="preserve">      Material</v>
      </c>
      <c r="B142" s="73">
        <f>B116*IF(Units!B10=0,0,0/Units!B10)</f>
        <v>0</v>
      </c>
      <c r="C142" s="73">
        <f>C116*IF(Units!C10=0,0,0/Units!C10)</f>
        <v>0</v>
      </c>
      <c r="D142" s="73">
        <f>D116*IF(Units!D10=0,0,0/Units!D10)</f>
        <v>0</v>
      </c>
      <c r="E142" s="51">
        <f>SUM(B142:D142)</f>
        <v>0</v>
      </c>
      <c r="F142" s="73">
        <f>F116*IF(Units!F10=0,0,0/Units!F10)</f>
        <v>0</v>
      </c>
      <c r="G142" s="73">
        <f>G116*IF(Units!G10=0,0,0/Units!G10)</f>
        <v>0</v>
      </c>
      <c r="H142" s="73">
        <f>H116*IF(Units!H10=0,0,0/Units!H10)</f>
        <v>0</v>
      </c>
      <c r="I142" s="51">
        <f>SUM(F142:H142)</f>
        <v>0</v>
      </c>
      <c r="J142" s="73">
        <f>J116*IF(Units!J10=0,0,0/Units!J10)</f>
        <v>0</v>
      </c>
      <c r="K142" s="73">
        <f>K116*IF(Units!K10=0,0,0/Units!K10)</f>
        <v>0</v>
      </c>
      <c r="L142" s="73">
        <f>L116*IF(Units!L10=0,0,0/Units!L10)</f>
        <v>0</v>
      </c>
      <c r="M142" s="51">
        <f>SUM(J142:L142)</f>
        <v>0</v>
      </c>
      <c r="N142" s="73">
        <f>N116*IF(Units!N10=0,0,0/Units!N10)</f>
        <v>0</v>
      </c>
      <c r="O142" s="73">
        <f>O116*IF(Units!O10=0,0,0/Units!O10)</f>
        <v>0</v>
      </c>
      <c r="P142" s="73">
        <f>P116*IF(Units!P10=0,0,0/Units!P10)</f>
        <v>0</v>
      </c>
      <c r="Q142" s="51">
        <f>SUM(N142:P142)</f>
        <v>0</v>
      </c>
      <c r="R142" s="51"/>
    </row>
    <row r="143" spans="1:18" ht="12.75" hidden="1" customHeight="1" outlineLevel="1">
      <c r="A143" s="41" t="str">
        <f>"      "&amp;Labels!B59</f>
        <v xml:space="preserve">      Labor</v>
      </c>
      <c r="B143" s="73">
        <f>B117*IF(Units!B10=0,0,0/Units!B10)</f>
        <v>0</v>
      </c>
      <c r="C143" s="73">
        <f>C117*IF(Units!C10=0,0,0/Units!C10)</f>
        <v>0</v>
      </c>
      <c r="D143" s="73">
        <f>D117*IF(Units!D10=0,0,0/Units!D10)</f>
        <v>0</v>
      </c>
      <c r="E143" s="51">
        <f>SUM(B143:D143)</f>
        <v>0</v>
      </c>
      <c r="F143" s="73">
        <f>F117*IF(Units!F10=0,0,0/Units!F10)</f>
        <v>0</v>
      </c>
      <c r="G143" s="73">
        <f>G117*IF(Units!G10=0,0,0/Units!G10)</f>
        <v>0</v>
      </c>
      <c r="H143" s="73">
        <f>H117*IF(Units!H10=0,0,0/Units!H10)</f>
        <v>0</v>
      </c>
      <c r="I143" s="51">
        <f>SUM(F143:H143)</f>
        <v>0</v>
      </c>
      <c r="J143" s="73">
        <f>J117*IF(Units!J10=0,0,0/Units!J10)</f>
        <v>0</v>
      </c>
      <c r="K143" s="73">
        <f>K117*IF(Units!K10=0,0,0/Units!K10)</f>
        <v>0</v>
      </c>
      <c r="L143" s="73">
        <f>L117*IF(Units!L10=0,0,0/Units!L10)</f>
        <v>0</v>
      </c>
      <c r="M143" s="51">
        <f>SUM(J143:L143)</f>
        <v>0</v>
      </c>
      <c r="N143" s="73">
        <f>N117*IF(Units!N10=0,0,0/Units!N10)</f>
        <v>0</v>
      </c>
      <c r="O143" s="73">
        <f>O117*IF(Units!O10=0,0,0/Units!O10)</f>
        <v>0</v>
      </c>
      <c r="P143" s="73">
        <f>P117*IF(Units!P10=0,0,0/Units!P10)</f>
        <v>0</v>
      </c>
      <c r="Q143" s="51">
        <f>SUM(N143:P143)</f>
        <v>0</v>
      </c>
      <c r="R143" s="51"/>
    </row>
    <row r="144" spans="1:18" ht="12.75" hidden="1" customHeight="1" outlineLevel="1">
      <c r="A144" s="41" t="str">
        <f>"      "&amp;Labels!B60</f>
        <v xml:space="preserve">      Fixed Exp</v>
      </c>
      <c r="B144" s="73">
        <f>B118*IF(Units!B10=0,0,0/Units!B10)</f>
        <v>0</v>
      </c>
      <c r="C144" s="73">
        <f>C118*IF(Units!C10=0,0,0/Units!C10)</f>
        <v>0</v>
      </c>
      <c r="D144" s="73">
        <f>D118*IF(Units!D10=0,0,0/Units!D10)</f>
        <v>0</v>
      </c>
      <c r="E144" s="51">
        <f>SUM(B144:D144)</f>
        <v>0</v>
      </c>
      <c r="F144" s="73">
        <f>F118*IF(Units!F10=0,0,0/Units!F10)</f>
        <v>0</v>
      </c>
      <c r="G144" s="73">
        <f>G118*IF(Units!G10=0,0,0/Units!G10)</f>
        <v>0</v>
      </c>
      <c r="H144" s="73">
        <f>H118*IF(Units!H10=0,0,0/Units!H10)</f>
        <v>0</v>
      </c>
      <c r="I144" s="51">
        <f>SUM(F144:H144)</f>
        <v>0</v>
      </c>
      <c r="J144" s="73">
        <f>J118*IF(Units!J10=0,0,0/Units!J10)</f>
        <v>0</v>
      </c>
      <c r="K144" s="73">
        <f>K118*IF(Units!K10=0,0,0/Units!K10)</f>
        <v>0</v>
      </c>
      <c r="L144" s="73">
        <f>L118*IF(Units!L10=0,0,0/Units!L10)</f>
        <v>0</v>
      </c>
      <c r="M144" s="51">
        <f>SUM(J144:L144)</f>
        <v>0</v>
      </c>
      <c r="N144" s="73">
        <f>N118*IF(Units!N10=0,0,0/Units!N10)</f>
        <v>0</v>
      </c>
      <c r="O144" s="73">
        <f>O118*IF(Units!O10=0,0,0/Units!O10)</f>
        <v>0</v>
      </c>
      <c r="P144" s="73">
        <f>P118*IF(Units!P10=0,0,0/Units!P10)</f>
        <v>0</v>
      </c>
      <c r="Q144" s="51">
        <f>SUM(N144:P144)</f>
        <v>0</v>
      </c>
      <c r="R144" s="51"/>
    </row>
    <row r="145" spans="1:18" ht="12.75" hidden="1" customHeight="1" outlineLevel="1">
      <c r="A145" s="41" t="str">
        <f>"      "&amp;Labels!B61</f>
        <v xml:space="preserve">      OH</v>
      </c>
      <c r="B145" s="73">
        <f>B119*IF(Units!B10=0,0,0/Units!B10)</f>
        <v>0</v>
      </c>
      <c r="C145" s="73">
        <f>C119*IF(Units!C10=0,0,0/Units!C10)</f>
        <v>0</v>
      </c>
      <c r="D145" s="73">
        <f>D119*IF(Units!D10=0,0,0/Units!D10)</f>
        <v>0</v>
      </c>
      <c r="E145" s="51">
        <f>SUM(B145:D145)</f>
        <v>0</v>
      </c>
      <c r="F145" s="73">
        <f>F119*IF(Units!F10=0,0,0/Units!F10)</f>
        <v>0</v>
      </c>
      <c r="G145" s="73">
        <f>G119*IF(Units!G10=0,0,0/Units!G10)</f>
        <v>0</v>
      </c>
      <c r="H145" s="73">
        <f>H119*IF(Units!H10=0,0,0/Units!H10)</f>
        <v>0</v>
      </c>
      <c r="I145" s="51">
        <f>SUM(F145:H145)</f>
        <v>0</v>
      </c>
      <c r="J145" s="73">
        <f>J119*IF(Units!J10=0,0,0/Units!J10)</f>
        <v>0</v>
      </c>
      <c r="K145" s="73">
        <f>K119*IF(Units!K10=0,0,0/Units!K10)</f>
        <v>0</v>
      </c>
      <c r="L145" s="73">
        <f>L119*IF(Units!L10=0,0,0/Units!L10)</f>
        <v>0</v>
      </c>
      <c r="M145" s="51">
        <f>SUM(J145:L145)</f>
        <v>0</v>
      </c>
      <c r="N145" s="73">
        <f>N119*IF(Units!N10=0,0,0/Units!N10)</f>
        <v>0</v>
      </c>
      <c r="O145" s="73">
        <f>O119*IF(Units!O10=0,0,0/Units!O10)</f>
        <v>0</v>
      </c>
      <c r="P145" s="73">
        <f>P119*IF(Units!P10=0,0,0/Units!P10)</f>
        <v>0</v>
      </c>
      <c r="Q145" s="51">
        <f>SUM(N145:P145)</f>
        <v>0</v>
      </c>
      <c r="R145" s="51"/>
    </row>
    <row r="146" spans="1:18" ht="12.75" hidden="1" customHeight="1" outlineLevel="1">
      <c r="A146" s="16" t="str">
        <f>"      "&amp;Labels!C57</f>
        <v xml:space="preserve">      Total</v>
      </c>
      <c r="B146" s="78">
        <f>'Cost Flow'!B50</f>
        <v>0</v>
      </c>
      <c r="C146" s="78">
        <f>'Cost Flow'!C50</f>
        <v>0</v>
      </c>
      <c r="D146" s="78">
        <f>'Cost Flow'!D50</f>
        <v>0</v>
      </c>
      <c r="E146" s="51">
        <f>SUM('Cost Flow'!B50:D50)</f>
        <v>0</v>
      </c>
      <c r="F146" s="78">
        <f>'Cost Flow'!F50</f>
        <v>0</v>
      </c>
      <c r="G146" s="78">
        <f>'Cost Flow'!G50</f>
        <v>0</v>
      </c>
      <c r="H146" s="78">
        <f>'Cost Flow'!H50</f>
        <v>0</v>
      </c>
      <c r="I146" s="51">
        <f>SUM('Cost Flow'!F50:H50)</f>
        <v>0</v>
      </c>
      <c r="J146" s="78">
        <f>'Cost Flow'!J50</f>
        <v>0</v>
      </c>
      <c r="K146" s="78">
        <f>'Cost Flow'!K50</f>
        <v>0</v>
      </c>
      <c r="L146" s="78">
        <f>'Cost Flow'!L50</f>
        <v>0</v>
      </c>
      <c r="M146" s="51">
        <f>SUM('Cost Flow'!J50:L50)</f>
        <v>0</v>
      </c>
      <c r="N146" s="78">
        <f>'Cost Flow'!N50</f>
        <v>0</v>
      </c>
      <c r="O146" s="78">
        <f>'Cost Flow'!O50</f>
        <v>0</v>
      </c>
      <c r="P146" s="78">
        <f>'Cost Flow'!P50</f>
        <v>0</v>
      </c>
      <c r="Q146" s="51">
        <f>SUM('Cost Flow'!N50:P50)</f>
        <v>0</v>
      </c>
      <c r="R146" s="51"/>
    </row>
    <row r="147" spans="1:18" ht="12.75" hidden="1" customHeight="1" outlineLevel="1">
      <c r="A147" s="16" t="str">
        <f>"   "&amp;Labels!B65</f>
        <v xml:space="preserve">   Stage 2</v>
      </c>
      <c r="B147" s="78"/>
      <c r="C147" s="78"/>
      <c r="D147" s="78"/>
      <c r="E147" s="51"/>
      <c r="F147" s="78"/>
      <c r="G147" s="78"/>
      <c r="H147" s="78"/>
      <c r="I147" s="51"/>
      <c r="J147" s="78"/>
      <c r="K147" s="78"/>
      <c r="L147" s="78"/>
      <c r="M147" s="51"/>
      <c r="N147" s="78"/>
      <c r="O147" s="78"/>
      <c r="P147" s="78"/>
      <c r="Q147" s="51"/>
      <c r="R147" s="51"/>
    </row>
    <row r="148" spans="1:18" ht="12.75" hidden="1" customHeight="1" outlineLevel="1">
      <c r="A148" s="41" t="str">
        <f>"      "&amp;Labels!B58</f>
        <v xml:space="preserve">      Material</v>
      </c>
      <c r="B148" s="73">
        <f>B122*IF(Units!B11=0,0,0/Units!B11)</f>
        <v>0</v>
      </c>
      <c r="C148" s="73">
        <f>C122*IF(Units!C11=0,0,0/Units!C11)</f>
        <v>0</v>
      </c>
      <c r="D148" s="73">
        <f>D122*IF(Units!D11=0,0,0/Units!D11)</f>
        <v>0</v>
      </c>
      <c r="E148" s="51">
        <f>SUM(B148:D148)</f>
        <v>0</v>
      </c>
      <c r="F148" s="73">
        <f>F122*IF(Units!F11=0,0,0/Units!F11)</f>
        <v>0</v>
      </c>
      <c r="G148" s="73">
        <f>G122*IF(Units!G11=0,0,0/Units!G11)</f>
        <v>0</v>
      </c>
      <c r="H148" s="73">
        <f>H122*IF(Units!H11=0,0,0/Units!H11)</f>
        <v>0</v>
      </c>
      <c r="I148" s="51">
        <f>SUM(F148:H148)</f>
        <v>0</v>
      </c>
      <c r="J148" s="73">
        <f>J122*IF(Units!J11=0,0,0/Units!J11)</f>
        <v>0</v>
      </c>
      <c r="K148" s="73">
        <f>K122*IF(Units!K11=0,0,0/Units!K11)</f>
        <v>0</v>
      </c>
      <c r="L148" s="73">
        <f>L122*IF(Units!L11=0,0,0/Units!L11)</f>
        <v>0</v>
      </c>
      <c r="M148" s="51">
        <f>SUM(J148:L148)</f>
        <v>0</v>
      </c>
      <c r="N148" s="73">
        <f>N122*IF(Units!N11=0,0,0/Units!N11)</f>
        <v>0</v>
      </c>
      <c r="O148" s="73">
        <f>O122*IF(Units!O11=0,0,0/Units!O11)</f>
        <v>0</v>
      </c>
      <c r="P148" s="73">
        <f>P122*IF(Units!P11=0,0,0/Units!P11)</f>
        <v>0</v>
      </c>
      <c r="Q148" s="51">
        <f>SUM(N148:P148)</f>
        <v>0</v>
      </c>
      <c r="R148" s="51"/>
    </row>
    <row r="149" spans="1:18" ht="12.75" hidden="1" customHeight="1" outlineLevel="1">
      <c r="A149" s="41" t="str">
        <f>"      "&amp;Labels!B59</f>
        <v xml:space="preserve">      Labor</v>
      </c>
      <c r="B149" s="73">
        <f>B123*IF(Units!B11=0,0,0/Units!B11)</f>
        <v>0</v>
      </c>
      <c r="C149" s="73">
        <f>C123*IF(Units!C11=0,0,0/Units!C11)</f>
        <v>0</v>
      </c>
      <c r="D149" s="73">
        <f>D123*IF(Units!D11=0,0,0/Units!D11)</f>
        <v>0</v>
      </c>
      <c r="E149" s="51">
        <f>SUM(B149:D149)</f>
        <v>0</v>
      </c>
      <c r="F149" s="73">
        <f>F123*IF(Units!F11=0,0,0/Units!F11)</f>
        <v>0</v>
      </c>
      <c r="G149" s="73">
        <f>G123*IF(Units!G11=0,0,0/Units!G11)</f>
        <v>0</v>
      </c>
      <c r="H149" s="73">
        <f>H123*IF(Units!H11=0,0,0/Units!H11)</f>
        <v>0</v>
      </c>
      <c r="I149" s="51">
        <f>SUM(F149:H149)</f>
        <v>0</v>
      </c>
      <c r="J149" s="73">
        <f>J123*IF(Units!J11=0,0,0/Units!J11)</f>
        <v>0</v>
      </c>
      <c r="K149" s="73">
        <f>K123*IF(Units!K11=0,0,0/Units!K11)</f>
        <v>0</v>
      </c>
      <c r="L149" s="73">
        <f>L123*IF(Units!L11=0,0,0/Units!L11)</f>
        <v>0</v>
      </c>
      <c r="M149" s="51">
        <f>SUM(J149:L149)</f>
        <v>0</v>
      </c>
      <c r="N149" s="73">
        <f>N123*IF(Units!N11=0,0,0/Units!N11)</f>
        <v>0</v>
      </c>
      <c r="O149" s="73">
        <f>O123*IF(Units!O11=0,0,0/Units!O11)</f>
        <v>0</v>
      </c>
      <c r="P149" s="73">
        <f>P123*IF(Units!P11=0,0,0/Units!P11)</f>
        <v>0</v>
      </c>
      <c r="Q149" s="51">
        <f>SUM(N149:P149)</f>
        <v>0</v>
      </c>
      <c r="R149" s="51"/>
    </row>
    <row r="150" spans="1:18" ht="12.75" hidden="1" customHeight="1" outlineLevel="1">
      <c r="A150" s="41" t="str">
        <f>"      "&amp;Labels!B60</f>
        <v xml:space="preserve">      Fixed Exp</v>
      </c>
      <c r="B150" s="73">
        <f>B124*IF(Units!B11=0,0,0/Units!B11)</f>
        <v>0</v>
      </c>
      <c r="C150" s="73">
        <f>C124*IF(Units!C11=0,0,0/Units!C11)</f>
        <v>0</v>
      </c>
      <c r="D150" s="73">
        <f>D124*IF(Units!D11=0,0,0/Units!D11)</f>
        <v>0</v>
      </c>
      <c r="E150" s="51">
        <f>SUM(B150:D150)</f>
        <v>0</v>
      </c>
      <c r="F150" s="73">
        <f>F124*IF(Units!F11=0,0,0/Units!F11)</f>
        <v>0</v>
      </c>
      <c r="G150" s="73">
        <f>G124*IF(Units!G11=0,0,0/Units!G11)</f>
        <v>0</v>
      </c>
      <c r="H150" s="73">
        <f>H124*IF(Units!H11=0,0,0/Units!H11)</f>
        <v>0</v>
      </c>
      <c r="I150" s="51">
        <f>SUM(F150:H150)</f>
        <v>0</v>
      </c>
      <c r="J150" s="73">
        <f>J124*IF(Units!J11=0,0,0/Units!J11)</f>
        <v>0</v>
      </c>
      <c r="K150" s="73">
        <f>K124*IF(Units!K11=0,0,0/Units!K11)</f>
        <v>0</v>
      </c>
      <c r="L150" s="73">
        <f>L124*IF(Units!L11=0,0,0/Units!L11)</f>
        <v>0</v>
      </c>
      <c r="M150" s="51">
        <f>SUM(J150:L150)</f>
        <v>0</v>
      </c>
      <c r="N150" s="73">
        <f>N124*IF(Units!N11=0,0,0/Units!N11)</f>
        <v>0</v>
      </c>
      <c r="O150" s="73">
        <f>O124*IF(Units!O11=0,0,0/Units!O11)</f>
        <v>0</v>
      </c>
      <c r="P150" s="73">
        <f>P124*IF(Units!P11=0,0,0/Units!P11)</f>
        <v>0</v>
      </c>
      <c r="Q150" s="51">
        <f>SUM(N150:P150)</f>
        <v>0</v>
      </c>
      <c r="R150" s="51"/>
    </row>
    <row r="151" spans="1:18" ht="12.75" hidden="1" customHeight="1" outlineLevel="1">
      <c r="A151" s="41" t="str">
        <f>"      "&amp;Labels!B61</f>
        <v xml:space="preserve">      OH</v>
      </c>
      <c r="B151" s="73">
        <f>B125*IF(Units!B11=0,0,0/Units!B11)</f>
        <v>0</v>
      </c>
      <c r="C151" s="73">
        <f>C125*IF(Units!C11=0,0,0/Units!C11)</f>
        <v>0</v>
      </c>
      <c r="D151" s="73">
        <f>D125*IF(Units!D11=0,0,0/Units!D11)</f>
        <v>0</v>
      </c>
      <c r="E151" s="51">
        <f>SUM(B151:D151)</f>
        <v>0</v>
      </c>
      <c r="F151" s="73">
        <f>F125*IF(Units!F11=0,0,0/Units!F11)</f>
        <v>0</v>
      </c>
      <c r="G151" s="73">
        <f>G125*IF(Units!G11=0,0,0/Units!G11)</f>
        <v>0</v>
      </c>
      <c r="H151" s="73">
        <f>H125*IF(Units!H11=0,0,0/Units!H11)</f>
        <v>0</v>
      </c>
      <c r="I151" s="51">
        <f>SUM(F151:H151)</f>
        <v>0</v>
      </c>
      <c r="J151" s="73">
        <f>J125*IF(Units!J11=0,0,0/Units!J11)</f>
        <v>0</v>
      </c>
      <c r="K151" s="73">
        <f>K125*IF(Units!K11=0,0,0/Units!K11)</f>
        <v>0</v>
      </c>
      <c r="L151" s="73">
        <f>L125*IF(Units!L11=0,0,0/Units!L11)</f>
        <v>0</v>
      </c>
      <c r="M151" s="51">
        <f>SUM(J151:L151)</f>
        <v>0</v>
      </c>
      <c r="N151" s="73">
        <f>N125*IF(Units!N11=0,0,0/Units!N11)</f>
        <v>0</v>
      </c>
      <c r="O151" s="73">
        <f>O125*IF(Units!O11=0,0,0/Units!O11)</f>
        <v>0</v>
      </c>
      <c r="P151" s="73">
        <f>P125*IF(Units!P11=0,0,0/Units!P11)</f>
        <v>0</v>
      </c>
      <c r="Q151" s="51">
        <f>SUM(N151:P151)</f>
        <v>0</v>
      </c>
      <c r="R151" s="51"/>
    </row>
    <row r="152" spans="1:18" ht="12.75" hidden="1" customHeight="1" outlineLevel="1">
      <c r="A152" s="16" t="str">
        <f>"      "&amp;Labels!C57</f>
        <v xml:space="preserve">      Total</v>
      </c>
      <c r="B152" s="78">
        <f>'Cost Flow'!B51</f>
        <v>0</v>
      </c>
      <c r="C152" s="78">
        <f>'Cost Flow'!C51</f>
        <v>0</v>
      </c>
      <c r="D152" s="78">
        <f>'Cost Flow'!D51</f>
        <v>0</v>
      </c>
      <c r="E152" s="51">
        <f>SUM('Cost Flow'!B51:D51)</f>
        <v>0</v>
      </c>
      <c r="F152" s="78">
        <f>'Cost Flow'!F51</f>
        <v>0</v>
      </c>
      <c r="G152" s="78">
        <f>'Cost Flow'!G51</f>
        <v>0</v>
      </c>
      <c r="H152" s="78">
        <f>'Cost Flow'!H51</f>
        <v>0</v>
      </c>
      <c r="I152" s="51">
        <f>SUM('Cost Flow'!F51:H51)</f>
        <v>0</v>
      </c>
      <c r="J152" s="78">
        <f>'Cost Flow'!J51</f>
        <v>0</v>
      </c>
      <c r="K152" s="78">
        <f>'Cost Flow'!K51</f>
        <v>0</v>
      </c>
      <c r="L152" s="78">
        <f>'Cost Flow'!L51</f>
        <v>0</v>
      </c>
      <c r="M152" s="51">
        <f>SUM('Cost Flow'!J51:L51)</f>
        <v>0</v>
      </c>
      <c r="N152" s="78">
        <f>'Cost Flow'!N51</f>
        <v>0</v>
      </c>
      <c r="O152" s="78">
        <f>'Cost Flow'!O51</f>
        <v>0</v>
      </c>
      <c r="P152" s="78">
        <f>'Cost Flow'!P51</f>
        <v>0</v>
      </c>
      <c r="Q152" s="51">
        <f>SUM('Cost Flow'!N51:P51)</f>
        <v>0</v>
      </c>
      <c r="R152" s="51"/>
    </row>
    <row r="153" spans="1:18" ht="12.75" hidden="1" customHeight="1" outlineLevel="1">
      <c r="A153" s="16" t="str">
        <f>"   "&amp;Labels!B66</f>
        <v xml:space="preserve">   Stage 3</v>
      </c>
      <c r="B153" s="78"/>
      <c r="C153" s="78"/>
      <c r="D153" s="78"/>
      <c r="E153" s="51"/>
      <c r="F153" s="78"/>
      <c r="G153" s="78"/>
      <c r="H153" s="78"/>
      <c r="I153" s="51"/>
      <c r="J153" s="78"/>
      <c r="K153" s="78"/>
      <c r="L153" s="78"/>
      <c r="M153" s="51"/>
      <c r="N153" s="78"/>
      <c r="O153" s="78"/>
      <c r="P153" s="78"/>
      <c r="Q153" s="51"/>
      <c r="R153" s="51"/>
    </row>
    <row r="154" spans="1:18" ht="12.75" hidden="1" customHeight="1" outlineLevel="1">
      <c r="A154" s="41" t="str">
        <f>"      "&amp;Labels!B58</f>
        <v xml:space="preserve">      Material</v>
      </c>
      <c r="B154" s="73">
        <f>B128*IF(Units!B12=0,0,0/Units!B12)</f>
        <v>0</v>
      </c>
      <c r="C154" s="73">
        <f>C128*IF(Units!C12=0,0,0/Units!C12)</f>
        <v>0</v>
      </c>
      <c r="D154" s="73">
        <f>D128*IF(Units!D12=0,0,0/Units!D12)</f>
        <v>0</v>
      </c>
      <c r="E154" s="51">
        <f>SUM(B154:D154)</f>
        <v>0</v>
      </c>
      <c r="F154" s="73">
        <f>F128*IF(Units!F12=0,0,0/Units!F12)</f>
        <v>0</v>
      </c>
      <c r="G154" s="73">
        <f>G128*IF(Units!G12=0,0,0/Units!G12)</f>
        <v>0</v>
      </c>
      <c r="H154" s="73">
        <f>H128*IF(Units!H12=0,0,0/Units!H12)</f>
        <v>0</v>
      </c>
      <c r="I154" s="51">
        <f>SUM(F154:H154)</f>
        <v>0</v>
      </c>
      <c r="J154" s="73">
        <f>J128*IF(Units!J12=0,0,0/Units!J12)</f>
        <v>0</v>
      </c>
      <c r="K154" s="73">
        <f>K128*IF(Units!K12=0,0,0/Units!K12)</f>
        <v>0</v>
      </c>
      <c r="L154" s="73">
        <f>L128*IF(Units!L12=0,0,0/Units!L12)</f>
        <v>0</v>
      </c>
      <c r="M154" s="51">
        <f>SUM(J154:L154)</f>
        <v>0</v>
      </c>
      <c r="N154" s="73">
        <f>N128*IF(Units!N12=0,0,0/Units!N12)</f>
        <v>0</v>
      </c>
      <c r="O154" s="73">
        <f>O128*IF(Units!O12=0,0,0/Units!O12)</f>
        <v>0</v>
      </c>
      <c r="P154" s="73">
        <f>P128*IF(Units!P12=0,0,0/Units!P12)</f>
        <v>0</v>
      </c>
      <c r="Q154" s="51">
        <f>SUM(N154:P154)</f>
        <v>0</v>
      </c>
      <c r="R154" s="51"/>
    </row>
    <row r="155" spans="1:18" ht="12.75" hidden="1" customHeight="1" outlineLevel="1">
      <c r="A155" s="41" t="str">
        <f>"      "&amp;Labels!B59</f>
        <v xml:space="preserve">      Labor</v>
      </c>
      <c r="B155" s="73">
        <f>B129*IF(Units!B12=0,0,0/Units!B12)</f>
        <v>0</v>
      </c>
      <c r="C155" s="73">
        <f>C129*IF(Units!C12=0,0,0/Units!C12)</f>
        <v>0</v>
      </c>
      <c r="D155" s="73">
        <f>D129*IF(Units!D12=0,0,0/Units!D12)</f>
        <v>0</v>
      </c>
      <c r="E155" s="51">
        <f>SUM(B155:D155)</f>
        <v>0</v>
      </c>
      <c r="F155" s="73">
        <f>F129*IF(Units!F12=0,0,0/Units!F12)</f>
        <v>0</v>
      </c>
      <c r="G155" s="73">
        <f>G129*IF(Units!G12=0,0,0/Units!G12)</f>
        <v>0</v>
      </c>
      <c r="H155" s="73">
        <f>H129*IF(Units!H12=0,0,0/Units!H12)</f>
        <v>0</v>
      </c>
      <c r="I155" s="51">
        <f>SUM(F155:H155)</f>
        <v>0</v>
      </c>
      <c r="J155" s="73">
        <f>J129*IF(Units!J12=0,0,0/Units!J12)</f>
        <v>0</v>
      </c>
      <c r="K155" s="73">
        <f>K129*IF(Units!K12=0,0,0/Units!K12)</f>
        <v>0</v>
      </c>
      <c r="L155" s="73">
        <f>L129*IF(Units!L12=0,0,0/Units!L12)</f>
        <v>0</v>
      </c>
      <c r="M155" s="51">
        <f>SUM(J155:L155)</f>
        <v>0</v>
      </c>
      <c r="N155" s="73">
        <f>N129*IF(Units!N12=0,0,0/Units!N12)</f>
        <v>0</v>
      </c>
      <c r="O155" s="73">
        <f>O129*IF(Units!O12=0,0,0/Units!O12)</f>
        <v>0</v>
      </c>
      <c r="P155" s="73">
        <f>P129*IF(Units!P12=0,0,0/Units!P12)</f>
        <v>0</v>
      </c>
      <c r="Q155" s="51">
        <f>SUM(N155:P155)</f>
        <v>0</v>
      </c>
      <c r="R155" s="51"/>
    </row>
    <row r="156" spans="1:18" ht="12.75" hidden="1" customHeight="1" outlineLevel="1">
      <c r="A156" s="41" t="str">
        <f>"      "&amp;Labels!B60</f>
        <v xml:space="preserve">      Fixed Exp</v>
      </c>
      <c r="B156" s="73">
        <f>B130*IF(Units!B12=0,0,0/Units!B12)</f>
        <v>0</v>
      </c>
      <c r="C156" s="73">
        <f>C130*IF(Units!C12=0,0,0/Units!C12)</f>
        <v>0</v>
      </c>
      <c r="D156" s="73">
        <f>D130*IF(Units!D12=0,0,0/Units!D12)</f>
        <v>0</v>
      </c>
      <c r="E156" s="51">
        <f>SUM(B156:D156)</f>
        <v>0</v>
      </c>
      <c r="F156" s="73">
        <f>F130*IF(Units!F12=0,0,0/Units!F12)</f>
        <v>0</v>
      </c>
      <c r="G156" s="73">
        <f>G130*IF(Units!G12=0,0,0/Units!G12)</f>
        <v>0</v>
      </c>
      <c r="H156" s="73">
        <f>H130*IF(Units!H12=0,0,0/Units!H12)</f>
        <v>0</v>
      </c>
      <c r="I156" s="51">
        <f>SUM(F156:H156)</f>
        <v>0</v>
      </c>
      <c r="J156" s="73">
        <f>J130*IF(Units!J12=0,0,0/Units!J12)</f>
        <v>0</v>
      </c>
      <c r="K156" s="73">
        <f>K130*IF(Units!K12=0,0,0/Units!K12)</f>
        <v>0</v>
      </c>
      <c r="L156" s="73">
        <f>L130*IF(Units!L12=0,0,0/Units!L12)</f>
        <v>0</v>
      </c>
      <c r="M156" s="51">
        <f>SUM(J156:L156)</f>
        <v>0</v>
      </c>
      <c r="N156" s="73">
        <f>N130*IF(Units!N12=0,0,0/Units!N12)</f>
        <v>0</v>
      </c>
      <c r="O156" s="73">
        <f>O130*IF(Units!O12=0,0,0/Units!O12)</f>
        <v>0</v>
      </c>
      <c r="P156" s="73">
        <f>P130*IF(Units!P12=0,0,0/Units!P12)</f>
        <v>0</v>
      </c>
      <c r="Q156" s="51">
        <f>SUM(N156:P156)</f>
        <v>0</v>
      </c>
      <c r="R156" s="51"/>
    </row>
    <row r="157" spans="1:18" ht="12.75" hidden="1" customHeight="1" outlineLevel="1">
      <c r="A157" s="41" t="str">
        <f>"      "&amp;Labels!B61</f>
        <v xml:space="preserve">      OH</v>
      </c>
      <c r="B157" s="73">
        <f>B131*IF(Units!B12=0,0,0/Units!B12)</f>
        <v>0</v>
      </c>
      <c r="C157" s="73">
        <f>C131*IF(Units!C12=0,0,0/Units!C12)</f>
        <v>0</v>
      </c>
      <c r="D157" s="73">
        <f>D131*IF(Units!D12=0,0,0/Units!D12)</f>
        <v>0</v>
      </c>
      <c r="E157" s="51">
        <f>SUM(B157:D157)</f>
        <v>0</v>
      </c>
      <c r="F157" s="73">
        <f>F131*IF(Units!F12=0,0,0/Units!F12)</f>
        <v>0</v>
      </c>
      <c r="G157" s="73">
        <f>G131*IF(Units!G12=0,0,0/Units!G12)</f>
        <v>0</v>
      </c>
      <c r="H157" s="73">
        <f>H131*IF(Units!H12=0,0,0/Units!H12)</f>
        <v>0</v>
      </c>
      <c r="I157" s="51">
        <f>SUM(F157:H157)</f>
        <v>0</v>
      </c>
      <c r="J157" s="73">
        <f>J131*IF(Units!J12=0,0,0/Units!J12)</f>
        <v>0</v>
      </c>
      <c r="K157" s="73">
        <f>K131*IF(Units!K12=0,0,0/Units!K12)</f>
        <v>0</v>
      </c>
      <c r="L157" s="73">
        <f>L131*IF(Units!L12=0,0,0/Units!L12)</f>
        <v>0</v>
      </c>
      <c r="M157" s="51">
        <f>SUM(J157:L157)</f>
        <v>0</v>
      </c>
      <c r="N157" s="73">
        <f>N131*IF(Units!N12=0,0,0/Units!N12)</f>
        <v>0</v>
      </c>
      <c r="O157" s="73">
        <f>O131*IF(Units!O12=0,0,0/Units!O12)</f>
        <v>0</v>
      </c>
      <c r="P157" s="73">
        <f>P131*IF(Units!P12=0,0,0/Units!P12)</f>
        <v>0</v>
      </c>
      <c r="Q157" s="51">
        <f>SUM(N157:P157)</f>
        <v>0</v>
      </c>
      <c r="R157" s="51"/>
    </row>
    <row r="158" spans="1:18" ht="12.75" hidden="1" customHeight="1" outlineLevel="1">
      <c r="A158" s="16" t="str">
        <f>"      "&amp;Labels!C57</f>
        <v xml:space="preserve">      Total</v>
      </c>
      <c r="B158" s="78">
        <f>'Cost Flow'!B52</f>
        <v>0</v>
      </c>
      <c r="C158" s="78">
        <f>'Cost Flow'!C52</f>
        <v>0</v>
      </c>
      <c r="D158" s="78">
        <f>'Cost Flow'!D52</f>
        <v>0</v>
      </c>
      <c r="E158" s="51">
        <f>SUM('Cost Flow'!B52:D52)</f>
        <v>0</v>
      </c>
      <c r="F158" s="78">
        <f>'Cost Flow'!F52</f>
        <v>0</v>
      </c>
      <c r="G158" s="78">
        <f>'Cost Flow'!G52</f>
        <v>0</v>
      </c>
      <c r="H158" s="78">
        <f>'Cost Flow'!H52</f>
        <v>0</v>
      </c>
      <c r="I158" s="51">
        <f>SUM('Cost Flow'!F52:H52)</f>
        <v>0</v>
      </c>
      <c r="J158" s="78">
        <f>'Cost Flow'!J52</f>
        <v>0</v>
      </c>
      <c r="K158" s="78">
        <f>'Cost Flow'!K52</f>
        <v>0</v>
      </c>
      <c r="L158" s="78">
        <f>'Cost Flow'!L52</f>
        <v>0</v>
      </c>
      <c r="M158" s="51">
        <f>SUM('Cost Flow'!J52:L52)</f>
        <v>0</v>
      </c>
      <c r="N158" s="78">
        <f>'Cost Flow'!N52</f>
        <v>0</v>
      </c>
      <c r="O158" s="78">
        <f>'Cost Flow'!O52</f>
        <v>0</v>
      </c>
      <c r="P158" s="78">
        <f>'Cost Flow'!P52</f>
        <v>0</v>
      </c>
      <c r="Q158" s="51">
        <f>SUM('Cost Flow'!N52:P52)</f>
        <v>0</v>
      </c>
      <c r="R158" s="51"/>
    </row>
    <row r="159" spans="1:18" ht="12.75" hidden="1" customHeight="1" outlineLevel="1">
      <c r="A159" s="7" t="str">
        <f>"   "&amp;Labels!C63</f>
        <v xml:space="preserve">   Total</v>
      </c>
      <c r="B159" s="74">
        <f>'Cost Flow'!B53</f>
        <v>0</v>
      </c>
      <c r="C159" s="74">
        <f>'Cost Flow'!C53</f>
        <v>0</v>
      </c>
      <c r="D159" s="74">
        <f>'Cost Flow'!D53</f>
        <v>0</v>
      </c>
      <c r="E159" s="51">
        <f>SUM('Cost Flow'!B53:D53)</f>
        <v>0</v>
      </c>
      <c r="F159" s="74">
        <f>'Cost Flow'!F53</f>
        <v>0</v>
      </c>
      <c r="G159" s="74">
        <f>'Cost Flow'!G53</f>
        <v>0</v>
      </c>
      <c r="H159" s="74">
        <f>'Cost Flow'!H53</f>
        <v>0</v>
      </c>
      <c r="I159" s="51">
        <f>SUM('Cost Flow'!F53:H53)</f>
        <v>0</v>
      </c>
      <c r="J159" s="74">
        <f>'Cost Flow'!J53</f>
        <v>0</v>
      </c>
      <c r="K159" s="74">
        <f>'Cost Flow'!K53</f>
        <v>0</v>
      </c>
      <c r="L159" s="74">
        <f>'Cost Flow'!L53</f>
        <v>0</v>
      </c>
      <c r="M159" s="51">
        <f>SUM('Cost Flow'!J53:L53)</f>
        <v>0</v>
      </c>
      <c r="N159" s="74">
        <f>'Cost Flow'!N53</f>
        <v>0</v>
      </c>
      <c r="O159" s="74">
        <f>'Cost Flow'!O53</f>
        <v>0</v>
      </c>
      <c r="P159" s="74">
        <f>'Cost Flow'!P53</f>
        <v>0</v>
      </c>
      <c r="Q159" s="51">
        <f>SUM('Cost Flow'!N53:P53)</f>
        <v>0</v>
      </c>
      <c r="R159" s="51"/>
    </row>
    <row r="160" spans="1:18" ht="12.75" hidden="1" customHeight="1" outlineLevel="1">
      <c r="A160" s="41" t="str">
        <f>"      "&amp;Labels!B58</f>
        <v xml:space="preserve">      Material</v>
      </c>
      <c r="B160" s="73">
        <f t="shared" ref="B160:D163" si="16">SUM(B142,B148,B154)</f>
        <v>0</v>
      </c>
      <c r="C160" s="73">
        <f t="shared" si="16"/>
        <v>0</v>
      </c>
      <c r="D160" s="73">
        <f t="shared" si="16"/>
        <v>0</v>
      </c>
      <c r="E160" s="51">
        <f>SUM(B160:D160)</f>
        <v>0</v>
      </c>
      <c r="F160" s="73">
        <f t="shared" ref="F160:H163" si="17">SUM(F142,F148,F154)</f>
        <v>0</v>
      </c>
      <c r="G160" s="73">
        <f t="shared" si="17"/>
        <v>0</v>
      </c>
      <c r="H160" s="73">
        <f t="shared" si="17"/>
        <v>0</v>
      </c>
      <c r="I160" s="51">
        <f>SUM(F160:H160)</f>
        <v>0</v>
      </c>
      <c r="J160" s="73">
        <f t="shared" ref="J160:L163" si="18">SUM(J142,J148,J154)</f>
        <v>0</v>
      </c>
      <c r="K160" s="73">
        <f t="shared" si="18"/>
        <v>0</v>
      </c>
      <c r="L160" s="73">
        <f t="shared" si="18"/>
        <v>0</v>
      </c>
      <c r="M160" s="51">
        <f>SUM(J160:L160)</f>
        <v>0</v>
      </c>
      <c r="N160" s="73">
        <f t="shared" ref="N160:P163" si="19">SUM(N142,N148,N154)</f>
        <v>0</v>
      </c>
      <c r="O160" s="73">
        <f t="shared" si="19"/>
        <v>0</v>
      </c>
      <c r="P160" s="73">
        <f t="shared" si="19"/>
        <v>0</v>
      </c>
      <c r="Q160" s="51">
        <f>SUM(N160:P160)</f>
        <v>0</v>
      </c>
      <c r="R160" s="51"/>
    </row>
    <row r="161" spans="1:18" ht="12.75" hidden="1" customHeight="1" outlineLevel="1">
      <c r="A161" s="41" t="str">
        <f>"      "&amp;Labels!B59</f>
        <v xml:space="preserve">      Labor</v>
      </c>
      <c r="B161" s="73">
        <f t="shared" si="16"/>
        <v>0</v>
      </c>
      <c r="C161" s="73">
        <f t="shared" si="16"/>
        <v>0</v>
      </c>
      <c r="D161" s="73">
        <f t="shared" si="16"/>
        <v>0</v>
      </c>
      <c r="E161" s="51">
        <f>SUM(B161:D161)</f>
        <v>0</v>
      </c>
      <c r="F161" s="73">
        <f t="shared" si="17"/>
        <v>0</v>
      </c>
      <c r="G161" s="73">
        <f t="shared" si="17"/>
        <v>0</v>
      </c>
      <c r="H161" s="73">
        <f t="shared" si="17"/>
        <v>0</v>
      </c>
      <c r="I161" s="51">
        <f>SUM(F161:H161)</f>
        <v>0</v>
      </c>
      <c r="J161" s="73">
        <f t="shared" si="18"/>
        <v>0</v>
      </c>
      <c r="K161" s="73">
        <f t="shared" si="18"/>
        <v>0</v>
      </c>
      <c r="L161" s="73">
        <f t="shared" si="18"/>
        <v>0</v>
      </c>
      <c r="M161" s="51">
        <f>SUM(J161:L161)</f>
        <v>0</v>
      </c>
      <c r="N161" s="73">
        <f t="shared" si="19"/>
        <v>0</v>
      </c>
      <c r="O161" s="73">
        <f t="shared" si="19"/>
        <v>0</v>
      </c>
      <c r="P161" s="73">
        <f t="shared" si="19"/>
        <v>0</v>
      </c>
      <c r="Q161" s="51">
        <f>SUM(N161:P161)</f>
        <v>0</v>
      </c>
      <c r="R161" s="51"/>
    </row>
    <row r="162" spans="1:18" ht="12.75" hidden="1" customHeight="1" outlineLevel="1">
      <c r="A162" s="41" t="str">
        <f>"      "&amp;Labels!B60</f>
        <v xml:space="preserve">      Fixed Exp</v>
      </c>
      <c r="B162" s="73">
        <f t="shared" si="16"/>
        <v>0</v>
      </c>
      <c r="C162" s="73">
        <f t="shared" si="16"/>
        <v>0</v>
      </c>
      <c r="D162" s="73">
        <f t="shared" si="16"/>
        <v>0</v>
      </c>
      <c r="E162" s="51">
        <f>SUM(B162:D162)</f>
        <v>0</v>
      </c>
      <c r="F162" s="73">
        <f t="shared" si="17"/>
        <v>0</v>
      </c>
      <c r="G162" s="73">
        <f t="shared" si="17"/>
        <v>0</v>
      </c>
      <c r="H162" s="73">
        <f t="shared" si="17"/>
        <v>0</v>
      </c>
      <c r="I162" s="51">
        <f>SUM(F162:H162)</f>
        <v>0</v>
      </c>
      <c r="J162" s="73">
        <f t="shared" si="18"/>
        <v>0</v>
      </c>
      <c r="K162" s="73">
        <f t="shared" si="18"/>
        <v>0</v>
      </c>
      <c r="L162" s="73">
        <f t="shared" si="18"/>
        <v>0</v>
      </c>
      <c r="M162" s="51">
        <f>SUM(J162:L162)</f>
        <v>0</v>
      </c>
      <c r="N162" s="73">
        <f t="shared" si="19"/>
        <v>0</v>
      </c>
      <c r="O162" s="73">
        <f t="shared" si="19"/>
        <v>0</v>
      </c>
      <c r="P162" s="73">
        <f t="shared" si="19"/>
        <v>0</v>
      </c>
      <c r="Q162" s="51">
        <f>SUM(N162:P162)</f>
        <v>0</v>
      </c>
      <c r="R162" s="51"/>
    </row>
    <row r="163" spans="1:18" ht="12.75" hidden="1" customHeight="1" outlineLevel="1">
      <c r="A163" s="41" t="str">
        <f>"      "&amp;Labels!B61</f>
        <v xml:space="preserve">      OH</v>
      </c>
      <c r="B163" s="73">
        <f t="shared" si="16"/>
        <v>0</v>
      </c>
      <c r="C163" s="73">
        <f t="shared" si="16"/>
        <v>0</v>
      </c>
      <c r="D163" s="73">
        <f t="shared" si="16"/>
        <v>0</v>
      </c>
      <c r="E163" s="51">
        <f>SUM(B163:D163)</f>
        <v>0</v>
      </c>
      <c r="F163" s="73">
        <f t="shared" si="17"/>
        <v>0</v>
      </c>
      <c r="G163" s="73">
        <f t="shared" si="17"/>
        <v>0</v>
      </c>
      <c r="H163" s="73">
        <f t="shared" si="17"/>
        <v>0</v>
      </c>
      <c r="I163" s="51">
        <f>SUM(F163:H163)</f>
        <v>0</v>
      </c>
      <c r="J163" s="73">
        <f t="shared" si="18"/>
        <v>0</v>
      </c>
      <c r="K163" s="73">
        <f t="shared" si="18"/>
        <v>0</v>
      </c>
      <c r="L163" s="73">
        <f t="shared" si="18"/>
        <v>0</v>
      </c>
      <c r="M163" s="51">
        <f>SUM(J163:L163)</f>
        <v>0</v>
      </c>
      <c r="N163" s="73">
        <f t="shared" si="19"/>
        <v>0</v>
      </c>
      <c r="O163" s="73">
        <f t="shared" si="19"/>
        <v>0</v>
      </c>
      <c r="P163" s="73">
        <f t="shared" si="19"/>
        <v>0</v>
      </c>
      <c r="Q163" s="51">
        <f>SUM(N163:P163)</f>
        <v>0</v>
      </c>
      <c r="R163" s="51"/>
    </row>
    <row r="164" spans="1:18" ht="12.75" hidden="1" customHeight="1" outlineLevel="1">
      <c r="A164" s="21" t="str">
        <f>"      "&amp;Labels!C57</f>
        <v xml:space="preserve">      Total</v>
      </c>
      <c r="B164" s="79">
        <f>'Cost Flow'!B53</f>
        <v>0</v>
      </c>
      <c r="C164" s="79">
        <f>'Cost Flow'!C53</f>
        <v>0</v>
      </c>
      <c r="D164" s="79">
        <f>'Cost Flow'!D53</f>
        <v>0</v>
      </c>
      <c r="E164" s="53">
        <f>SUM('Cost Flow'!B53:D53)</f>
        <v>0</v>
      </c>
      <c r="F164" s="79">
        <f>'Cost Flow'!F53</f>
        <v>0</v>
      </c>
      <c r="G164" s="79">
        <f>'Cost Flow'!G53</f>
        <v>0</v>
      </c>
      <c r="H164" s="79">
        <f>'Cost Flow'!H53</f>
        <v>0</v>
      </c>
      <c r="I164" s="53">
        <f>SUM('Cost Flow'!F53:H53)</f>
        <v>0</v>
      </c>
      <c r="J164" s="79">
        <f>'Cost Flow'!J53</f>
        <v>0</v>
      </c>
      <c r="K164" s="79">
        <f>'Cost Flow'!K53</f>
        <v>0</v>
      </c>
      <c r="L164" s="79">
        <f>'Cost Flow'!L53</f>
        <v>0</v>
      </c>
      <c r="M164" s="53">
        <f>SUM('Cost Flow'!J53:L53)</f>
        <v>0</v>
      </c>
      <c r="N164" s="79">
        <f>'Cost Flow'!N53</f>
        <v>0</v>
      </c>
      <c r="O164" s="79">
        <f>'Cost Flow'!O53</f>
        <v>0</v>
      </c>
      <c r="P164" s="79">
        <f>'Cost Flow'!P53</f>
        <v>0</v>
      </c>
      <c r="Q164" s="53">
        <f>SUM('Cost Flow'!N53:P53)</f>
        <v>0</v>
      </c>
      <c r="R164" s="53"/>
    </row>
    <row r="165" spans="1:18" ht="12.75" hidden="1" customHeight="1" outlineLevel="1"/>
    <row r="166" spans="1:18" ht="12.75" hidden="1" customHeight="1" outlineLevel="1" collapsed="1"/>
    <row r="167" spans="1:18" ht="12.75" customHeight="1" collapsed="1"/>
    <row r="168" spans="1:18" ht="12.75" customHeight="1">
      <c r="A168" s="2" t="str">
        <f>"Scrap"</f>
        <v>Scrap</v>
      </c>
    </row>
    <row r="169" spans="1:18" ht="12.75" hidden="1" customHeight="1" outlineLevel="1">
      <c r="A169" s="1" t="str">
        <f>" "</f>
        <v xml:space="preserve"> </v>
      </c>
    </row>
    <row r="170" spans="1:18" ht="12.75" hidden="1" customHeight="1" outlineLevel="1">
      <c r="B170" s="11" t="str">
        <f>ZZZ__FnCalls!F7</f>
        <v>Jan 2011</v>
      </c>
      <c r="C170" s="12" t="str">
        <f>ZZZ__FnCalls!F8</f>
        <v>Feb 2011</v>
      </c>
      <c r="D170" s="12" t="str">
        <f>ZZZ__FnCalls!F9</f>
        <v>Mar 2011</v>
      </c>
      <c r="E170" s="13" t="str">
        <f>ZZZ__FnCalls!G7</f>
        <v>Q1 2011</v>
      </c>
      <c r="F170" s="12" t="str">
        <f>ZZZ__FnCalls!F10</f>
        <v>Apr 2011</v>
      </c>
      <c r="G170" s="12" t="str">
        <f>ZZZ__FnCalls!F11</f>
        <v>May 2011</v>
      </c>
      <c r="H170" s="12" t="str">
        <f>ZZZ__FnCalls!F12</f>
        <v>Jun 2011</v>
      </c>
      <c r="I170" s="13" t="str">
        <f>ZZZ__FnCalls!G10</f>
        <v>Q2 2011</v>
      </c>
      <c r="J170" s="12" t="str">
        <f>ZZZ__FnCalls!F13</f>
        <v>Jul 2011</v>
      </c>
      <c r="K170" s="12" t="str">
        <f>ZZZ__FnCalls!F14</f>
        <v>Aug 2011</v>
      </c>
      <c r="L170" s="12" t="str">
        <f>ZZZ__FnCalls!F15</f>
        <v>Sep 2011</v>
      </c>
      <c r="M170" s="13" t="str">
        <f>ZZZ__FnCalls!G13</f>
        <v>Q3 2011</v>
      </c>
      <c r="N170" s="12" t="str">
        <f>ZZZ__FnCalls!F16</f>
        <v>Oct 2011</v>
      </c>
      <c r="O170" s="12" t="str">
        <f>ZZZ__FnCalls!F17</f>
        <v>Nov 2011</v>
      </c>
      <c r="P170" s="12" t="str">
        <f>ZZZ__FnCalls!F18</f>
        <v>Dec 2011</v>
      </c>
      <c r="Q170" s="13" t="str">
        <f>ZZZ__FnCalls!G16</f>
        <v>Q4 2011</v>
      </c>
      <c r="R170" s="13" t="str">
        <f>ZZZ__FnCalls!H19</f>
        <v>2012</v>
      </c>
    </row>
    <row r="171" spans="1:18" ht="12.75" hidden="1" customHeight="1" outlineLevel="1">
      <c r="A171" s="4" t="str">
        <f>Labels!B64</f>
        <v>Stage 1</v>
      </c>
      <c r="B171" s="71"/>
      <c r="C171" s="71"/>
      <c r="D171" s="71"/>
      <c r="E171" s="4"/>
      <c r="F171" s="71"/>
      <c r="G171" s="71"/>
      <c r="H171" s="71"/>
      <c r="I171" s="4"/>
      <c r="J171" s="71"/>
      <c r="K171" s="71"/>
      <c r="L171" s="71"/>
      <c r="M171" s="4"/>
      <c r="N171" s="71"/>
      <c r="O171" s="71"/>
      <c r="P171" s="71"/>
      <c r="Q171" s="4"/>
      <c r="R171" s="4"/>
    </row>
    <row r="172" spans="1:18" ht="12.75" hidden="1" customHeight="1" outlineLevel="1">
      <c r="A172" s="16" t="str">
        <f>"   "&amp;Labels!B30</f>
        <v xml:space="preserve">   Scrap Cost</v>
      </c>
      <c r="B172" s="78">
        <f>'Cost Flow'!B61</f>
        <v>0</v>
      </c>
      <c r="C172" s="78">
        <f>'Cost Flow'!C61</f>
        <v>0</v>
      </c>
      <c r="D172" s="78">
        <f>'Cost Flow'!D61</f>
        <v>0</v>
      </c>
      <c r="E172" s="51">
        <f>SUM('Cost Flow'!B61:D61)</f>
        <v>0</v>
      </c>
      <c r="F172" s="78">
        <f>'Cost Flow'!F61</f>
        <v>0</v>
      </c>
      <c r="G172" s="78">
        <f>'Cost Flow'!G61</f>
        <v>0</v>
      </c>
      <c r="H172" s="78">
        <f>'Cost Flow'!H61</f>
        <v>0</v>
      </c>
      <c r="I172" s="51">
        <f>SUM('Cost Flow'!F61:H61)</f>
        <v>0</v>
      </c>
      <c r="J172" s="78">
        <f>'Cost Flow'!J61</f>
        <v>0</v>
      </c>
      <c r="K172" s="78">
        <f>'Cost Flow'!K61</f>
        <v>0</v>
      </c>
      <c r="L172" s="78">
        <f>'Cost Flow'!L61</f>
        <v>0</v>
      </c>
      <c r="M172" s="51">
        <f>SUM('Cost Flow'!J61:L61)</f>
        <v>0</v>
      </c>
      <c r="N172" s="78">
        <f>'Cost Flow'!N61</f>
        <v>0</v>
      </c>
      <c r="O172" s="78">
        <f>'Cost Flow'!O61</f>
        <v>0</v>
      </c>
      <c r="P172" s="78">
        <f>'Cost Flow'!P61</f>
        <v>0</v>
      </c>
      <c r="Q172" s="51">
        <f>SUM('Cost Flow'!N61:P61)</f>
        <v>0</v>
      </c>
      <c r="R172" s="51"/>
    </row>
    <row r="173" spans="1:18" ht="12.75" hidden="1" customHeight="1" outlineLevel="1">
      <c r="A173" s="16" t="str">
        <f>"   "&amp;Labels!B35</f>
        <v xml:space="preserve">   Scrap Salvage Value</v>
      </c>
      <c r="B173" s="78">
        <f>'Cost Flow'!B62</f>
        <v>0</v>
      </c>
      <c r="C173" s="78">
        <f>'Cost Flow'!C62</f>
        <v>0</v>
      </c>
      <c r="D173" s="78">
        <f>'Cost Flow'!D62</f>
        <v>0</v>
      </c>
      <c r="E173" s="51">
        <f>SUM('Cost Flow'!B62:D62)</f>
        <v>0</v>
      </c>
      <c r="F173" s="78">
        <f>'Cost Flow'!F62</f>
        <v>0</v>
      </c>
      <c r="G173" s="78">
        <f>'Cost Flow'!G62</f>
        <v>0</v>
      </c>
      <c r="H173" s="78">
        <f>'Cost Flow'!H62</f>
        <v>0</v>
      </c>
      <c r="I173" s="51">
        <f>SUM('Cost Flow'!F62:H62)</f>
        <v>0</v>
      </c>
      <c r="J173" s="78">
        <f>'Cost Flow'!J62</f>
        <v>0</v>
      </c>
      <c r="K173" s="78">
        <f>'Cost Flow'!K62</f>
        <v>0</v>
      </c>
      <c r="L173" s="78">
        <f>'Cost Flow'!L62</f>
        <v>0</v>
      </c>
      <c r="M173" s="51">
        <f>SUM('Cost Flow'!J62:L62)</f>
        <v>0</v>
      </c>
      <c r="N173" s="78">
        <f>'Cost Flow'!N62</f>
        <v>0</v>
      </c>
      <c r="O173" s="78">
        <f>'Cost Flow'!O62</f>
        <v>0</v>
      </c>
      <c r="P173" s="78">
        <f>'Cost Flow'!P62</f>
        <v>0</v>
      </c>
      <c r="Q173" s="51">
        <f>SUM('Cost Flow'!N62:P62)</f>
        <v>0</v>
      </c>
      <c r="R173" s="51"/>
    </row>
    <row r="174" spans="1:18" ht="12.75" hidden="1" customHeight="1" outlineLevel="1">
      <c r="A174" s="16" t="str">
        <f>"   "&amp;Labels!B32</f>
        <v xml:space="preserve">   Scrap Net Cost</v>
      </c>
      <c r="B174" s="78">
        <f>'Cost Flow'!B63</f>
        <v>0</v>
      </c>
      <c r="C174" s="78">
        <f>'Cost Flow'!C63</f>
        <v>0</v>
      </c>
      <c r="D174" s="78">
        <f>'Cost Flow'!D63</f>
        <v>0</v>
      </c>
      <c r="E174" s="51">
        <f>SUM('Cost Flow'!B63:D63)</f>
        <v>0</v>
      </c>
      <c r="F174" s="78">
        <f>'Cost Flow'!F63</f>
        <v>0</v>
      </c>
      <c r="G174" s="78">
        <f>'Cost Flow'!G63</f>
        <v>0</v>
      </c>
      <c r="H174" s="78">
        <f>'Cost Flow'!H63</f>
        <v>0</v>
      </c>
      <c r="I174" s="51">
        <f>SUM('Cost Flow'!F63:H63)</f>
        <v>0</v>
      </c>
      <c r="J174" s="78">
        <f>'Cost Flow'!J63</f>
        <v>0</v>
      </c>
      <c r="K174" s="78">
        <f>'Cost Flow'!K63</f>
        <v>0</v>
      </c>
      <c r="L174" s="78">
        <f>'Cost Flow'!L63</f>
        <v>0</v>
      </c>
      <c r="M174" s="51">
        <f>SUM('Cost Flow'!J63:L63)</f>
        <v>0</v>
      </c>
      <c r="N174" s="78">
        <f>'Cost Flow'!N63</f>
        <v>0</v>
      </c>
      <c r="O174" s="78">
        <f>'Cost Flow'!O63</f>
        <v>0</v>
      </c>
      <c r="P174" s="78">
        <f>'Cost Flow'!P63</f>
        <v>0</v>
      </c>
      <c r="Q174" s="51">
        <f>SUM('Cost Flow'!N63:P63)</f>
        <v>0</v>
      </c>
      <c r="R174" s="51"/>
    </row>
    <row r="175" spans="1:18" ht="12.75" hidden="1" customHeight="1" outlineLevel="1">
      <c r="A175" s="7" t="str">
        <f>Labels!B65</f>
        <v>Stage 2</v>
      </c>
      <c r="B175" s="72"/>
      <c r="C175" s="72"/>
      <c r="D175" s="72"/>
      <c r="E175" s="7"/>
      <c r="F175" s="72"/>
      <c r="G175" s="72"/>
      <c r="H175" s="72"/>
      <c r="I175" s="7"/>
      <c r="J175" s="72"/>
      <c r="K175" s="72"/>
      <c r="L175" s="72"/>
      <c r="M175" s="7"/>
      <c r="N175" s="72"/>
      <c r="O175" s="72"/>
      <c r="P175" s="72"/>
      <c r="Q175" s="7"/>
      <c r="R175" s="7"/>
    </row>
    <row r="176" spans="1:18" ht="12.75" hidden="1" customHeight="1" outlineLevel="1">
      <c r="A176" s="16" t="str">
        <f>"   "&amp;Labels!B30</f>
        <v xml:space="preserve">   Scrap Cost</v>
      </c>
      <c r="B176" s="78">
        <f>'Cost Flow'!B65</f>
        <v>0</v>
      </c>
      <c r="C176" s="78">
        <f>'Cost Flow'!C65</f>
        <v>0</v>
      </c>
      <c r="D176" s="78">
        <f>'Cost Flow'!D65</f>
        <v>0</v>
      </c>
      <c r="E176" s="51">
        <f>SUM('Cost Flow'!B65:D65)</f>
        <v>0</v>
      </c>
      <c r="F176" s="78">
        <f>'Cost Flow'!F65</f>
        <v>0</v>
      </c>
      <c r="G176" s="78">
        <f>'Cost Flow'!G65</f>
        <v>0</v>
      </c>
      <c r="H176" s="78">
        <f>'Cost Flow'!H65</f>
        <v>0</v>
      </c>
      <c r="I176" s="51">
        <f>SUM('Cost Flow'!F65:H65)</f>
        <v>0</v>
      </c>
      <c r="J176" s="78">
        <f>'Cost Flow'!J65</f>
        <v>0</v>
      </c>
      <c r="K176" s="78">
        <f>'Cost Flow'!K65</f>
        <v>0</v>
      </c>
      <c r="L176" s="78">
        <f>'Cost Flow'!L65</f>
        <v>0</v>
      </c>
      <c r="M176" s="51">
        <f>SUM('Cost Flow'!J65:L65)</f>
        <v>0</v>
      </c>
      <c r="N176" s="78">
        <f>'Cost Flow'!N65</f>
        <v>0</v>
      </c>
      <c r="O176" s="78">
        <f>'Cost Flow'!O65</f>
        <v>0</v>
      </c>
      <c r="P176" s="78">
        <f>'Cost Flow'!P65</f>
        <v>0</v>
      </c>
      <c r="Q176" s="51">
        <f>SUM('Cost Flow'!N65:P65)</f>
        <v>0</v>
      </c>
      <c r="R176" s="51"/>
    </row>
    <row r="177" spans="1:18" ht="12.75" hidden="1" customHeight="1" outlineLevel="1">
      <c r="A177" s="16" t="str">
        <f>"   "&amp;Labels!B35</f>
        <v xml:space="preserve">   Scrap Salvage Value</v>
      </c>
      <c r="B177" s="78">
        <f>'Cost Flow'!B66</f>
        <v>0</v>
      </c>
      <c r="C177" s="78">
        <f>'Cost Flow'!C66</f>
        <v>0</v>
      </c>
      <c r="D177" s="78">
        <f>'Cost Flow'!D66</f>
        <v>0</v>
      </c>
      <c r="E177" s="51">
        <f>SUM('Cost Flow'!B66:D66)</f>
        <v>0</v>
      </c>
      <c r="F177" s="78">
        <f>'Cost Flow'!F66</f>
        <v>0</v>
      </c>
      <c r="G177" s="78">
        <f>'Cost Flow'!G66</f>
        <v>0</v>
      </c>
      <c r="H177" s="78">
        <f>'Cost Flow'!H66</f>
        <v>0</v>
      </c>
      <c r="I177" s="51">
        <f>SUM('Cost Flow'!F66:H66)</f>
        <v>0</v>
      </c>
      <c r="J177" s="78">
        <f>'Cost Flow'!J66</f>
        <v>0</v>
      </c>
      <c r="K177" s="78">
        <f>'Cost Flow'!K66</f>
        <v>0</v>
      </c>
      <c r="L177" s="78">
        <f>'Cost Flow'!L66</f>
        <v>0</v>
      </c>
      <c r="M177" s="51">
        <f>SUM('Cost Flow'!J66:L66)</f>
        <v>0</v>
      </c>
      <c r="N177" s="78">
        <f>'Cost Flow'!N66</f>
        <v>0</v>
      </c>
      <c r="O177" s="78">
        <f>'Cost Flow'!O66</f>
        <v>0</v>
      </c>
      <c r="P177" s="78">
        <f>'Cost Flow'!P66</f>
        <v>0</v>
      </c>
      <c r="Q177" s="51">
        <f>SUM('Cost Flow'!N66:P66)</f>
        <v>0</v>
      </c>
      <c r="R177" s="51"/>
    </row>
    <row r="178" spans="1:18" ht="12.75" hidden="1" customHeight="1" outlineLevel="1">
      <c r="A178" s="16" t="str">
        <f>"   "&amp;Labels!B32</f>
        <v xml:space="preserve">   Scrap Net Cost</v>
      </c>
      <c r="B178" s="78">
        <f>'Cost Flow'!B67</f>
        <v>0</v>
      </c>
      <c r="C178" s="78">
        <f>'Cost Flow'!C67</f>
        <v>0</v>
      </c>
      <c r="D178" s="78">
        <f>'Cost Flow'!D67</f>
        <v>0</v>
      </c>
      <c r="E178" s="51">
        <f>SUM('Cost Flow'!B67:D67)</f>
        <v>0</v>
      </c>
      <c r="F178" s="78">
        <f>'Cost Flow'!F67</f>
        <v>0</v>
      </c>
      <c r="G178" s="78">
        <f>'Cost Flow'!G67</f>
        <v>0</v>
      </c>
      <c r="H178" s="78">
        <f>'Cost Flow'!H67</f>
        <v>0</v>
      </c>
      <c r="I178" s="51">
        <f>SUM('Cost Flow'!F67:H67)</f>
        <v>0</v>
      </c>
      <c r="J178" s="78">
        <f>'Cost Flow'!J67</f>
        <v>0</v>
      </c>
      <c r="K178" s="78">
        <f>'Cost Flow'!K67</f>
        <v>0</v>
      </c>
      <c r="L178" s="78">
        <f>'Cost Flow'!L67</f>
        <v>0</v>
      </c>
      <c r="M178" s="51">
        <f>SUM('Cost Flow'!J67:L67)</f>
        <v>0</v>
      </c>
      <c r="N178" s="78">
        <f>'Cost Flow'!N67</f>
        <v>0</v>
      </c>
      <c r="O178" s="78">
        <f>'Cost Flow'!O67</f>
        <v>0</v>
      </c>
      <c r="P178" s="78">
        <f>'Cost Flow'!P67</f>
        <v>0</v>
      </c>
      <c r="Q178" s="51">
        <f>SUM('Cost Flow'!N67:P67)</f>
        <v>0</v>
      </c>
      <c r="R178" s="51"/>
    </row>
    <row r="179" spans="1:18" ht="12.75" hidden="1" customHeight="1" outlineLevel="1">
      <c r="A179" s="7" t="str">
        <f>Labels!B66</f>
        <v>Stage 3</v>
      </c>
      <c r="B179" s="72"/>
      <c r="C179" s="72"/>
      <c r="D179" s="72"/>
      <c r="E179" s="7"/>
      <c r="F179" s="72"/>
      <c r="G179" s="72"/>
      <c r="H179" s="72"/>
      <c r="I179" s="7"/>
      <c r="J179" s="72"/>
      <c r="K179" s="72"/>
      <c r="L179" s="72"/>
      <c r="M179" s="7"/>
      <c r="N179" s="72"/>
      <c r="O179" s="72"/>
      <c r="P179" s="72"/>
      <c r="Q179" s="7"/>
      <c r="R179" s="7"/>
    </row>
    <row r="180" spans="1:18" ht="12.75" hidden="1" customHeight="1" outlineLevel="1">
      <c r="A180" s="16" t="str">
        <f>"   "&amp;Labels!B30</f>
        <v xml:space="preserve">   Scrap Cost</v>
      </c>
      <c r="B180" s="78">
        <f>'Cost Flow'!B69</f>
        <v>0</v>
      </c>
      <c r="C180" s="78">
        <f>'Cost Flow'!C69</f>
        <v>0</v>
      </c>
      <c r="D180" s="78">
        <f>'Cost Flow'!D69</f>
        <v>0</v>
      </c>
      <c r="E180" s="51">
        <f>SUM('Cost Flow'!B69:D69)</f>
        <v>0</v>
      </c>
      <c r="F180" s="78">
        <f>'Cost Flow'!F69</f>
        <v>0</v>
      </c>
      <c r="G180" s="78">
        <f>'Cost Flow'!G69</f>
        <v>0</v>
      </c>
      <c r="H180" s="78">
        <f>'Cost Flow'!H69</f>
        <v>0</v>
      </c>
      <c r="I180" s="51">
        <f>SUM('Cost Flow'!F69:H69)</f>
        <v>0</v>
      </c>
      <c r="J180" s="78">
        <f>'Cost Flow'!J69</f>
        <v>0</v>
      </c>
      <c r="K180" s="78">
        <f>'Cost Flow'!K69</f>
        <v>0</v>
      </c>
      <c r="L180" s="78">
        <f>'Cost Flow'!L69</f>
        <v>0</v>
      </c>
      <c r="M180" s="51">
        <f>SUM('Cost Flow'!J69:L69)</f>
        <v>0</v>
      </c>
      <c r="N180" s="78">
        <f>'Cost Flow'!N69</f>
        <v>0</v>
      </c>
      <c r="O180" s="78">
        <f>'Cost Flow'!O69</f>
        <v>0</v>
      </c>
      <c r="P180" s="78">
        <f>'Cost Flow'!P69</f>
        <v>0</v>
      </c>
      <c r="Q180" s="51">
        <f>SUM('Cost Flow'!N69:P69)</f>
        <v>0</v>
      </c>
      <c r="R180" s="51"/>
    </row>
    <row r="181" spans="1:18" ht="12.75" hidden="1" customHeight="1" outlineLevel="1">
      <c r="A181" s="16" t="str">
        <f>"   "&amp;Labels!B35</f>
        <v xml:space="preserve">   Scrap Salvage Value</v>
      </c>
      <c r="B181" s="78">
        <f>'Cost Flow'!B70</f>
        <v>0</v>
      </c>
      <c r="C181" s="78">
        <f>'Cost Flow'!C70</f>
        <v>0</v>
      </c>
      <c r="D181" s="78">
        <f>'Cost Flow'!D70</f>
        <v>0</v>
      </c>
      <c r="E181" s="51">
        <f>SUM('Cost Flow'!B70:D70)</f>
        <v>0</v>
      </c>
      <c r="F181" s="78">
        <f>'Cost Flow'!F70</f>
        <v>0</v>
      </c>
      <c r="G181" s="78">
        <f>'Cost Flow'!G70</f>
        <v>0</v>
      </c>
      <c r="H181" s="78">
        <f>'Cost Flow'!H70</f>
        <v>0</v>
      </c>
      <c r="I181" s="51">
        <f>SUM('Cost Flow'!F70:H70)</f>
        <v>0</v>
      </c>
      <c r="J181" s="78">
        <f>'Cost Flow'!J70</f>
        <v>0</v>
      </c>
      <c r="K181" s="78">
        <f>'Cost Flow'!K70</f>
        <v>0</v>
      </c>
      <c r="L181" s="78">
        <f>'Cost Flow'!L70</f>
        <v>0</v>
      </c>
      <c r="M181" s="51">
        <f>SUM('Cost Flow'!J70:L70)</f>
        <v>0</v>
      </c>
      <c r="N181" s="78">
        <f>'Cost Flow'!N70</f>
        <v>0</v>
      </c>
      <c r="O181" s="78">
        <f>'Cost Flow'!O70</f>
        <v>0</v>
      </c>
      <c r="P181" s="78">
        <f>'Cost Flow'!P70</f>
        <v>0</v>
      </c>
      <c r="Q181" s="51">
        <f>SUM('Cost Flow'!N70:P70)</f>
        <v>0</v>
      </c>
      <c r="R181" s="51"/>
    </row>
    <row r="182" spans="1:18" ht="12.75" hidden="1" customHeight="1" outlineLevel="1">
      <c r="A182" s="16" t="str">
        <f>"   "&amp;Labels!B32</f>
        <v xml:space="preserve">   Scrap Net Cost</v>
      </c>
      <c r="B182" s="78">
        <f>'Cost Flow'!B71</f>
        <v>0</v>
      </c>
      <c r="C182" s="78">
        <f>'Cost Flow'!C71</f>
        <v>0</v>
      </c>
      <c r="D182" s="78">
        <f>'Cost Flow'!D71</f>
        <v>0</v>
      </c>
      <c r="E182" s="51">
        <f>SUM('Cost Flow'!B71:D71)</f>
        <v>0</v>
      </c>
      <c r="F182" s="78">
        <f>'Cost Flow'!F71</f>
        <v>0</v>
      </c>
      <c r="G182" s="78">
        <f>'Cost Flow'!G71</f>
        <v>0</v>
      </c>
      <c r="H182" s="78">
        <f>'Cost Flow'!H71</f>
        <v>0</v>
      </c>
      <c r="I182" s="51">
        <f>SUM('Cost Flow'!F71:H71)</f>
        <v>0</v>
      </c>
      <c r="J182" s="78">
        <f>'Cost Flow'!J71</f>
        <v>0</v>
      </c>
      <c r="K182" s="78">
        <f>'Cost Flow'!K71</f>
        <v>0</v>
      </c>
      <c r="L182" s="78">
        <f>'Cost Flow'!L71</f>
        <v>0</v>
      </c>
      <c r="M182" s="51">
        <f>SUM('Cost Flow'!J71:L71)</f>
        <v>0</v>
      </c>
      <c r="N182" s="78">
        <f>'Cost Flow'!N71</f>
        <v>0</v>
      </c>
      <c r="O182" s="78">
        <f>'Cost Flow'!O71</f>
        <v>0</v>
      </c>
      <c r="P182" s="78">
        <f>'Cost Flow'!P71</f>
        <v>0</v>
      </c>
      <c r="Q182" s="51">
        <f>SUM('Cost Flow'!N71:P71)</f>
        <v>0</v>
      </c>
      <c r="R182" s="51"/>
    </row>
    <row r="183" spans="1:18" ht="12.75" hidden="1" customHeight="1" outlineLevel="1">
      <c r="A183" s="6" t="str">
        <f>Labels!C63</f>
        <v>Total</v>
      </c>
      <c r="B183" s="35"/>
      <c r="C183" s="35"/>
      <c r="D183" s="35"/>
      <c r="E183" s="6"/>
      <c r="F183" s="35"/>
      <c r="G183" s="35"/>
      <c r="H183" s="35"/>
      <c r="I183" s="6"/>
      <c r="J183" s="35"/>
      <c r="K183" s="35"/>
      <c r="L183" s="35"/>
      <c r="M183" s="6"/>
      <c r="N183" s="35"/>
      <c r="O183" s="35"/>
      <c r="P183" s="35"/>
      <c r="Q183" s="6"/>
      <c r="R183" s="6"/>
    </row>
    <row r="184" spans="1:18" ht="12.75" hidden="1" customHeight="1" outlineLevel="1">
      <c r="A184" s="16" t="str">
        <f>"   "&amp;Labels!B30</f>
        <v xml:space="preserve">   Scrap Cost</v>
      </c>
      <c r="B184" s="78">
        <f>'Cost Flow'!B73</f>
        <v>0</v>
      </c>
      <c r="C184" s="78">
        <f>'Cost Flow'!C73</f>
        <v>0</v>
      </c>
      <c r="D184" s="78">
        <f>'Cost Flow'!D73</f>
        <v>0</v>
      </c>
      <c r="E184" s="51">
        <f>SUM('Cost Flow'!B73:D73)</f>
        <v>0</v>
      </c>
      <c r="F184" s="78">
        <f>'Cost Flow'!F73</f>
        <v>0</v>
      </c>
      <c r="G184" s="78">
        <f>'Cost Flow'!G73</f>
        <v>0</v>
      </c>
      <c r="H184" s="78">
        <f>'Cost Flow'!H73</f>
        <v>0</v>
      </c>
      <c r="I184" s="51">
        <f>SUM('Cost Flow'!F73:H73)</f>
        <v>0</v>
      </c>
      <c r="J184" s="78">
        <f>'Cost Flow'!J73</f>
        <v>0</v>
      </c>
      <c r="K184" s="78">
        <f>'Cost Flow'!K73</f>
        <v>0</v>
      </c>
      <c r="L184" s="78">
        <f>'Cost Flow'!L73</f>
        <v>0</v>
      </c>
      <c r="M184" s="51">
        <f>SUM('Cost Flow'!J73:L73)</f>
        <v>0</v>
      </c>
      <c r="N184" s="78">
        <f>'Cost Flow'!N73</f>
        <v>0</v>
      </c>
      <c r="O184" s="78">
        <f>'Cost Flow'!O73</f>
        <v>0</v>
      </c>
      <c r="P184" s="78">
        <f>'Cost Flow'!P73</f>
        <v>0</v>
      </c>
      <c r="Q184" s="51">
        <f>SUM('Cost Flow'!N73:P73)</f>
        <v>0</v>
      </c>
      <c r="R184" s="51"/>
    </row>
    <row r="185" spans="1:18" ht="12.75" hidden="1" customHeight="1" outlineLevel="1">
      <c r="A185" s="16" t="str">
        <f>"   "&amp;Labels!B35</f>
        <v xml:space="preserve">   Scrap Salvage Value</v>
      </c>
      <c r="B185" s="78">
        <f>'Cost Flow'!B74</f>
        <v>0</v>
      </c>
      <c r="C185" s="78">
        <f>'Cost Flow'!C74</f>
        <v>0</v>
      </c>
      <c r="D185" s="78">
        <f>'Cost Flow'!D74</f>
        <v>0</v>
      </c>
      <c r="E185" s="51">
        <f>SUM('Cost Flow'!B74:D74)</f>
        <v>0</v>
      </c>
      <c r="F185" s="78">
        <f>'Cost Flow'!F74</f>
        <v>0</v>
      </c>
      <c r="G185" s="78">
        <f>'Cost Flow'!G74</f>
        <v>0</v>
      </c>
      <c r="H185" s="78">
        <f>'Cost Flow'!H74</f>
        <v>0</v>
      </c>
      <c r="I185" s="51">
        <f>SUM('Cost Flow'!F74:H74)</f>
        <v>0</v>
      </c>
      <c r="J185" s="78">
        <f>'Cost Flow'!J74</f>
        <v>0</v>
      </c>
      <c r="K185" s="78">
        <f>'Cost Flow'!K74</f>
        <v>0</v>
      </c>
      <c r="L185" s="78">
        <f>'Cost Flow'!L74</f>
        <v>0</v>
      </c>
      <c r="M185" s="51">
        <f>SUM('Cost Flow'!J74:L74)</f>
        <v>0</v>
      </c>
      <c r="N185" s="78">
        <f>'Cost Flow'!N74</f>
        <v>0</v>
      </c>
      <c r="O185" s="78">
        <f>'Cost Flow'!O74</f>
        <v>0</v>
      </c>
      <c r="P185" s="78">
        <f>'Cost Flow'!P74</f>
        <v>0</v>
      </c>
      <c r="Q185" s="51">
        <f>SUM('Cost Flow'!N74:P74)</f>
        <v>0</v>
      </c>
      <c r="R185" s="51"/>
    </row>
    <row r="186" spans="1:18" ht="12.75" hidden="1" customHeight="1" outlineLevel="1">
      <c r="A186" s="21" t="str">
        <f>"   "&amp;Labels!B32</f>
        <v xml:space="preserve">   Scrap Net Cost</v>
      </c>
      <c r="B186" s="79">
        <f>'Cost Flow'!B75</f>
        <v>0</v>
      </c>
      <c r="C186" s="79">
        <f>'Cost Flow'!C75</f>
        <v>0</v>
      </c>
      <c r="D186" s="79">
        <f>'Cost Flow'!D75</f>
        <v>0</v>
      </c>
      <c r="E186" s="53">
        <f>SUM('Cost Flow'!B75:D75)</f>
        <v>0</v>
      </c>
      <c r="F186" s="79">
        <f>'Cost Flow'!F75</f>
        <v>0</v>
      </c>
      <c r="G186" s="79">
        <f>'Cost Flow'!G75</f>
        <v>0</v>
      </c>
      <c r="H186" s="79">
        <f>'Cost Flow'!H75</f>
        <v>0</v>
      </c>
      <c r="I186" s="53">
        <f>SUM('Cost Flow'!F75:H75)</f>
        <v>0</v>
      </c>
      <c r="J186" s="79">
        <f>'Cost Flow'!J75</f>
        <v>0</v>
      </c>
      <c r="K186" s="79">
        <f>'Cost Flow'!K75</f>
        <v>0</v>
      </c>
      <c r="L186" s="79">
        <f>'Cost Flow'!L75</f>
        <v>0</v>
      </c>
      <c r="M186" s="53">
        <f>SUM('Cost Flow'!J75:L75)</f>
        <v>0</v>
      </c>
      <c r="N186" s="79">
        <f>'Cost Flow'!N75</f>
        <v>0</v>
      </c>
      <c r="O186" s="79">
        <f>'Cost Flow'!O75</f>
        <v>0</v>
      </c>
      <c r="P186" s="79">
        <f>'Cost Flow'!P75</f>
        <v>0</v>
      </c>
      <c r="Q186" s="53">
        <f>SUM('Cost Flow'!N75:P75)</f>
        <v>0</v>
      </c>
      <c r="R186" s="53"/>
    </row>
    <row r="187" spans="1:18" ht="12.75" hidden="1" customHeight="1" outlineLevel="1"/>
    <row r="188" spans="1:18" ht="12.75" hidden="1" customHeight="1" outlineLevel="1">
      <c r="A188" s="4" t="str">
        <f>Labels!B30</f>
        <v>Scrap Cost</v>
      </c>
      <c r="B188" s="48"/>
      <c r="C188" s="48"/>
      <c r="D188" s="48"/>
      <c r="E188" s="49"/>
      <c r="F188" s="48"/>
      <c r="G188" s="48"/>
      <c r="H188" s="48"/>
      <c r="I188" s="49"/>
      <c r="J188" s="48"/>
      <c r="K188" s="48"/>
      <c r="L188" s="48"/>
      <c r="M188" s="49"/>
      <c r="N188" s="48"/>
      <c r="O188" s="48"/>
      <c r="P188" s="48"/>
      <c r="Q188" s="49"/>
      <c r="R188" s="49"/>
    </row>
    <row r="189" spans="1:18" ht="12.75" hidden="1" customHeight="1" outlineLevel="1">
      <c r="A189" s="16" t="str">
        <f>"   "&amp;Labels!B64</f>
        <v xml:space="preserve">   Stage 1</v>
      </c>
      <c r="B189" s="78"/>
      <c r="C189" s="78"/>
      <c r="D189" s="78"/>
      <c r="E189" s="51"/>
      <c r="F189" s="78"/>
      <c r="G189" s="78"/>
      <c r="H189" s="78"/>
      <c r="I189" s="51"/>
      <c r="J189" s="78"/>
      <c r="K189" s="78"/>
      <c r="L189" s="78"/>
      <c r="M189" s="51"/>
      <c r="N189" s="78"/>
      <c r="O189" s="78"/>
      <c r="P189" s="78"/>
      <c r="Q189" s="51"/>
      <c r="R189" s="51"/>
    </row>
    <row r="190" spans="1:18" ht="12.75" hidden="1" customHeight="1" outlineLevel="1">
      <c r="A190" s="41" t="str">
        <f>"      "&amp;Labels!B58</f>
        <v xml:space="preserve">      Material</v>
      </c>
      <c r="B190" s="73">
        <f>'(Intermediate Computations)'!B13+'(Intermediate Computations)'!B119</f>
        <v>0</v>
      </c>
      <c r="C190" s="73">
        <f>'(Intermediate Computations)'!C13+'(Intermediate Computations)'!C119</f>
        <v>0</v>
      </c>
      <c r="D190" s="73">
        <f>'(Intermediate Computations)'!D13+'(Intermediate Computations)'!D119</f>
        <v>0</v>
      </c>
      <c r="E190" s="51">
        <f>SUM(B190:D190)</f>
        <v>0</v>
      </c>
      <c r="F190" s="73">
        <f>'(Intermediate Computations)'!F13+'(Intermediate Computations)'!F119</f>
        <v>0</v>
      </c>
      <c r="G190" s="73">
        <f>'(Intermediate Computations)'!G13+'(Intermediate Computations)'!G119</f>
        <v>0</v>
      </c>
      <c r="H190" s="73">
        <f>'(Intermediate Computations)'!H13+'(Intermediate Computations)'!H119</f>
        <v>0</v>
      </c>
      <c r="I190" s="51">
        <f>SUM(F190:H190)</f>
        <v>0</v>
      </c>
      <c r="J190" s="73">
        <f>'(Intermediate Computations)'!J13+'(Intermediate Computations)'!J119</f>
        <v>0</v>
      </c>
      <c r="K190" s="73">
        <f>'(Intermediate Computations)'!K13+'(Intermediate Computations)'!K119</f>
        <v>0</v>
      </c>
      <c r="L190" s="73">
        <f>'(Intermediate Computations)'!L13+'(Intermediate Computations)'!L119</f>
        <v>0</v>
      </c>
      <c r="M190" s="51">
        <f>SUM(J190:L190)</f>
        <v>0</v>
      </c>
      <c r="N190" s="73">
        <f>'(Intermediate Computations)'!N13+'(Intermediate Computations)'!N119</f>
        <v>0</v>
      </c>
      <c r="O190" s="73">
        <f>'(Intermediate Computations)'!O13+'(Intermediate Computations)'!O119</f>
        <v>0</v>
      </c>
      <c r="P190" s="73">
        <f>'(Intermediate Computations)'!P13+'(Intermediate Computations)'!P119</f>
        <v>0</v>
      </c>
      <c r="Q190" s="51">
        <f>SUM(N190:P190)</f>
        <v>0</v>
      </c>
      <c r="R190" s="51"/>
    </row>
    <row r="191" spans="1:18" ht="12.75" hidden="1" customHeight="1" outlineLevel="1">
      <c r="A191" s="41" t="str">
        <f>"      "&amp;Labels!B59</f>
        <v xml:space="preserve">      Labor</v>
      </c>
      <c r="B191" s="73">
        <f>'(Intermediate Computations)'!B18+'(Intermediate Computations)'!B124</f>
        <v>0</v>
      </c>
      <c r="C191" s="73">
        <f>'(Intermediate Computations)'!C18+'(Intermediate Computations)'!C124</f>
        <v>0</v>
      </c>
      <c r="D191" s="73">
        <f>'(Intermediate Computations)'!D18+'(Intermediate Computations)'!D124</f>
        <v>0</v>
      </c>
      <c r="E191" s="51">
        <f>SUM(B191:D191)</f>
        <v>0</v>
      </c>
      <c r="F191" s="73">
        <f>'(Intermediate Computations)'!F18+'(Intermediate Computations)'!F124</f>
        <v>0</v>
      </c>
      <c r="G191" s="73">
        <f>'(Intermediate Computations)'!G18+'(Intermediate Computations)'!G124</f>
        <v>0</v>
      </c>
      <c r="H191" s="73">
        <f>'(Intermediate Computations)'!H18+'(Intermediate Computations)'!H124</f>
        <v>0</v>
      </c>
      <c r="I191" s="51">
        <f>SUM(F191:H191)</f>
        <v>0</v>
      </c>
      <c r="J191" s="73">
        <f>'(Intermediate Computations)'!J18+'(Intermediate Computations)'!J124</f>
        <v>0</v>
      </c>
      <c r="K191" s="73">
        <f>'(Intermediate Computations)'!K18+'(Intermediate Computations)'!K124</f>
        <v>0</v>
      </c>
      <c r="L191" s="73">
        <f>'(Intermediate Computations)'!L18+'(Intermediate Computations)'!L124</f>
        <v>0</v>
      </c>
      <c r="M191" s="51">
        <f>SUM(J191:L191)</f>
        <v>0</v>
      </c>
      <c r="N191" s="73">
        <f>'(Intermediate Computations)'!N18+'(Intermediate Computations)'!N124</f>
        <v>0</v>
      </c>
      <c r="O191" s="73">
        <f>'(Intermediate Computations)'!O18+'(Intermediate Computations)'!O124</f>
        <v>0</v>
      </c>
      <c r="P191" s="73">
        <f>'(Intermediate Computations)'!P18+'(Intermediate Computations)'!P124</f>
        <v>0</v>
      </c>
      <c r="Q191" s="51">
        <f>SUM(N191:P191)</f>
        <v>0</v>
      </c>
      <c r="R191" s="51"/>
    </row>
    <row r="192" spans="1:18" ht="12.75" hidden="1" customHeight="1" outlineLevel="1">
      <c r="A192" s="41" t="str">
        <f>"      "&amp;Labels!B60</f>
        <v xml:space="preserve">      Fixed Exp</v>
      </c>
      <c r="B192" s="73">
        <f>'(Intermediate Computations)'!B23+'(Intermediate Computations)'!B129</f>
        <v>0</v>
      </c>
      <c r="C192" s="73">
        <f>'(Intermediate Computations)'!C23+'(Intermediate Computations)'!C129</f>
        <v>0</v>
      </c>
      <c r="D192" s="73">
        <f>'(Intermediate Computations)'!D23+'(Intermediate Computations)'!D129</f>
        <v>0</v>
      </c>
      <c r="E192" s="51">
        <f>SUM(B192:D192)</f>
        <v>0</v>
      </c>
      <c r="F192" s="73">
        <f>'(Intermediate Computations)'!F23+'(Intermediate Computations)'!F129</f>
        <v>0</v>
      </c>
      <c r="G192" s="73">
        <f>'(Intermediate Computations)'!G23+'(Intermediate Computations)'!G129</f>
        <v>0</v>
      </c>
      <c r="H192" s="73">
        <f>'(Intermediate Computations)'!H23+'(Intermediate Computations)'!H129</f>
        <v>0</v>
      </c>
      <c r="I192" s="51">
        <f>SUM(F192:H192)</f>
        <v>0</v>
      </c>
      <c r="J192" s="73">
        <f>'(Intermediate Computations)'!J23+'(Intermediate Computations)'!J129</f>
        <v>0</v>
      </c>
      <c r="K192" s="73">
        <f>'(Intermediate Computations)'!K23+'(Intermediate Computations)'!K129</f>
        <v>0</v>
      </c>
      <c r="L192" s="73">
        <f>'(Intermediate Computations)'!L23+'(Intermediate Computations)'!L129</f>
        <v>0</v>
      </c>
      <c r="M192" s="51">
        <f>SUM(J192:L192)</f>
        <v>0</v>
      </c>
      <c r="N192" s="73">
        <f>'(Intermediate Computations)'!N23+'(Intermediate Computations)'!N129</f>
        <v>0</v>
      </c>
      <c r="O192" s="73">
        <f>'(Intermediate Computations)'!O23+'(Intermediate Computations)'!O129</f>
        <v>0</v>
      </c>
      <c r="P192" s="73">
        <f>'(Intermediate Computations)'!P23+'(Intermediate Computations)'!P129</f>
        <v>0</v>
      </c>
      <c r="Q192" s="51">
        <f>SUM(N192:P192)</f>
        <v>0</v>
      </c>
      <c r="R192" s="51"/>
    </row>
    <row r="193" spans="1:18" ht="12.75" hidden="1" customHeight="1" outlineLevel="1">
      <c r="A193" s="41" t="str">
        <f>"      "&amp;Labels!B61</f>
        <v xml:space="preserve">      OH</v>
      </c>
      <c r="B193" s="73">
        <f>'(Intermediate Computations)'!B28+'(Intermediate Computations)'!B134</f>
        <v>0</v>
      </c>
      <c r="C193" s="73">
        <f>'(Intermediate Computations)'!C28+'(Intermediate Computations)'!C134</f>
        <v>0</v>
      </c>
      <c r="D193" s="73">
        <f>'(Intermediate Computations)'!D28+'(Intermediate Computations)'!D134</f>
        <v>0</v>
      </c>
      <c r="E193" s="51">
        <f>SUM(B193:D193)</f>
        <v>0</v>
      </c>
      <c r="F193" s="73">
        <f>'(Intermediate Computations)'!F28+'(Intermediate Computations)'!F134</f>
        <v>0</v>
      </c>
      <c r="G193" s="73">
        <f>'(Intermediate Computations)'!G28+'(Intermediate Computations)'!G134</f>
        <v>0</v>
      </c>
      <c r="H193" s="73">
        <f>'(Intermediate Computations)'!H28+'(Intermediate Computations)'!H134</f>
        <v>0</v>
      </c>
      <c r="I193" s="51">
        <f>SUM(F193:H193)</f>
        <v>0</v>
      </c>
      <c r="J193" s="73">
        <f>'(Intermediate Computations)'!J28+'(Intermediate Computations)'!J134</f>
        <v>0</v>
      </c>
      <c r="K193" s="73">
        <f>'(Intermediate Computations)'!K28+'(Intermediate Computations)'!K134</f>
        <v>0</v>
      </c>
      <c r="L193" s="73">
        <f>'(Intermediate Computations)'!L28+'(Intermediate Computations)'!L134</f>
        <v>0</v>
      </c>
      <c r="M193" s="51">
        <f>SUM(J193:L193)</f>
        <v>0</v>
      </c>
      <c r="N193" s="73">
        <f>'(Intermediate Computations)'!N28+'(Intermediate Computations)'!N134</f>
        <v>0</v>
      </c>
      <c r="O193" s="73">
        <f>'(Intermediate Computations)'!O28+'(Intermediate Computations)'!O134</f>
        <v>0</v>
      </c>
      <c r="P193" s="73">
        <f>'(Intermediate Computations)'!P28+'(Intermediate Computations)'!P134</f>
        <v>0</v>
      </c>
      <c r="Q193" s="51">
        <f>SUM(N193:P193)</f>
        <v>0</v>
      </c>
      <c r="R193" s="51"/>
    </row>
    <row r="194" spans="1:18" ht="12.75" hidden="1" customHeight="1" outlineLevel="1">
      <c r="A194" s="16" t="str">
        <f>"      "&amp;Labels!C57</f>
        <v xml:space="preserve">      Total</v>
      </c>
      <c r="B194" s="78">
        <f>'Cost Flow'!B61</f>
        <v>0</v>
      </c>
      <c r="C194" s="78">
        <f>'Cost Flow'!C61</f>
        <v>0</v>
      </c>
      <c r="D194" s="78">
        <f>'Cost Flow'!D61</f>
        <v>0</v>
      </c>
      <c r="E194" s="51">
        <f>SUM('Cost Flow'!B61:D61)</f>
        <v>0</v>
      </c>
      <c r="F194" s="78">
        <f>'Cost Flow'!F61</f>
        <v>0</v>
      </c>
      <c r="G194" s="78">
        <f>'Cost Flow'!G61</f>
        <v>0</v>
      </c>
      <c r="H194" s="78">
        <f>'Cost Flow'!H61</f>
        <v>0</v>
      </c>
      <c r="I194" s="51">
        <f>SUM('Cost Flow'!F61:H61)</f>
        <v>0</v>
      </c>
      <c r="J194" s="78">
        <f>'Cost Flow'!J61</f>
        <v>0</v>
      </c>
      <c r="K194" s="78">
        <f>'Cost Flow'!K61</f>
        <v>0</v>
      </c>
      <c r="L194" s="78">
        <f>'Cost Flow'!L61</f>
        <v>0</v>
      </c>
      <c r="M194" s="51">
        <f>SUM('Cost Flow'!J61:L61)</f>
        <v>0</v>
      </c>
      <c r="N194" s="78">
        <f>'Cost Flow'!N61</f>
        <v>0</v>
      </c>
      <c r="O194" s="78">
        <f>'Cost Flow'!O61</f>
        <v>0</v>
      </c>
      <c r="P194" s="78">
        <f>'Cost Flow'!P61</f>
        <v>0</v>
      </c>
      <c r="Q194" s="51">
        <f>SUM('Cost Flow'!N61:P61)</f>
        <v>0</v>
      </c>
      <c r="R194" s="51"/>
    </row>
    <row r="195" spans="1:18" ht="12.75" hidden="1" customHeight="1" outlineLevel="1">
      <c r="A195" s="16" t="str">
        <f>"   "&amp;Labels!B65</f>
        <v xml:space="preserve">   Stage 2</v>
      </c>
      <c r="B195" s="78"/>
      <c r="C195" s="78"/>
      <c r="D195" s="78"/>
      <c r="E195" s="51"/>
      <c r="F195" s="78"/>
      <c r="G195" s="78"/>
      <c r="H195" s="78"/>
      <c r="I195" s="51"/>
      <c r="J195" s="78"/>
      <c r="K195" s="78"/>
      <c r="L195" s="78"/>
      <c r="M195" s="51"/>
      <c r="N195" s="78"/>
      <c r="O195" s="78"/>
      <c r="P195" s="78"/>
      <c r="Q195" s="51"/>
      <c r="R195" s="51"/>
    </row>
    <row r="196" spans="1:18" ht="12.75" hidden="1" customHeight="1" outlineLevel="1">
      <c r="A196" s="41" t="str">
        <f>"      "&amp;Labels!B58</f>
        <v xml:space="preserve">      Material</v>
      </c>
      <c r="B196" s="73">
        <f>'(Intermediate Computations)'!B39+'(Intermediate Computations)'!B145</f>
        <v>0</v>
      </c>
      <c r="C196" s="73">
        <f>'(Intermediate Computations)'!C39+'(Intermediate Computations)'!C145</f>
        <v>0</v>
      </c>
      <c r="D196" s="73">
        <f>'(Intermediate Computations)'!D39+'(Intermediate Computations)'!D145</f>
        <v>0</v>
      </c>
      <c r="E196" s="51">
        <f>SUM(B196:D196)</f>
        <v>0</v>
      </c>
      <c r="F196" s="73">
        <f>'(Intermediate Computations)'!F39+'(Intermediate Computations)'!F145</f>
        <v>0</v>
      </c>
      <c r="G196" s="73">
        <f>'(Intermediate Computations)'!G39+'(Intermediate Computations)'!G145</f>
        <v>0</v>
      </c>
      <c r="H196" s="73">
        <f>'(Intermediate Computations)'!H39+'(Intermediate Computations)'!H145</f>
        <v>0</v>
      </c>
      <c r="I196" s="51">
        <f>SUM(F196:H196)</f>
        <v>0</v>
      </c>
      <c r="J196" s="73">
        <f>'(Intermediate Computations)'!J39+'(Intermediate Computations)'!J145</f>
        <v>0</v>
      </c>
      <c r="K196" s="73">
        <f>'(Intermediate Computations)'!K39+'(Intermediate Computations)'!K145</f>
        <v>0</v>
      </c>
      <c r="L196" s="73">
        <f>'(Intermediate Computations)'!L39+'(Intermediate Computations)'!L145</f>
        <v>0</v>
      </c>
      <c r="M196" s="51">
        <f>SUM(J196:L196)</f>
        <v>0</v>
      </c>
      <c r="N196" s="73">
        <f>'(Intermediate Computations)'!N39+'(Intermediate Computations)'!N145</f>
        <v>0</v>
      </c>
      <c r="O196" s="73">
        <f>'(Intermediate Computations)'!O39+'(Intermediate Computations)'!O145</f>
        <v>0</v>
      </c>
      <c r="P196" s="73">
        <f>'(Intermediate Computations)'!P39+'(Intermediate Computations)'!P145</f>
        <v>0</v>
      </c>
      <c r="Q196" s="51">
        <f>SUM(N196:P196)</f>
        <v>0</v>
      </c>
      <c r="R196" s="51"/>
    </row>
    <row r="197" spans="1:18" ht="12.75" hidden="1" customHeight="1" outlineLevel="1">
      <c r="A197" s="41" t="str">
        <f>"      "&amp;Labels!B59</f>
        <v xml:space="preserve">      Labor</v>
      </c>
      <c r="B197" s="73">
        <f>'(Intermediate Computations)'!B44+'(Intermediate Computations)'!B150</f>
        <v>0</v>
      </c>
      <c r="C197" s="73">
        <f>'(Intermediate Computations)'!C44+'(Intermediate Computations)'!C150</f>
        <v>0</v>
      </c>
      <c r="D197" s="73">
        <f>'(Intermediate Computations)'!D44+'(Intermediate Computations)'!D150</f>
        <v>0</v>
      </c>
      <c r="E197" s="51">
        <f>SUM(B197:D197)</f>
        <v>0</v>
      </c>
      <c r="F197" s="73">
        <f>'(Intermediate Computations)'!F44+'(Intermediate Computations)'!F150</f>
        <v>0</v>
      </c>
      <c r="G197" s="73">
        <f>'(Intermediate Computations)'!G44+'(Intermediate Computations)'!G150</f>
        <v>0</v>
      </c>
      <c r="H197" s="73">
        <f>'(Intermediate Computations)'!H44+'(Intermediate Computations)'!H150</f>
        <v>0</v>
      </c>
      <c r="I197" s="51">
        <f>SUM(F197:H197)</f>
        <v>0</v>
      </c>
      <c r="J197" s="73">
        <f>'(Intermediate Computations)'!J44+'(Intermediate Computations)'!J150</f>
        <v>0</v>
      </c>
      <c r="K197" s="73">
        <f>'(Intermediate Computations)'!K44+'(Intermediate Computations)'!K150</f>
        <v>0</v>
      </c>
      <c r="L197" s="73">
        <f>'(Intermediate Computations)'!L44+'(Intermediate Computations)'!L150</f>
        <v>0</v>
      </c>
      <c r="M197" s="51">
        <f>SUM(J197:L197)</f>
        <v>0</v>
      </c>
      <c r="N197" s="73">
        <f>'(Intermediate Computations)'!N44+'(Intermediate Computations)'!N150</f>
        <v>0</v>
      </c>
      <c r="O197" s="73">
        <f>'(Intermediate Computations)'!O44+'(Intermediate Computations)'!O150</f>
        <v>0</v>
      </c>
      <c r="P197" s="73">
        <f>'(Intermediate Computations)'!P44+'(Intermediate Computations)'!P150</f>
        <v>0</v>
      </c>
      <c r="Q197" s="51">
        <f>SUM(N197:P197)</f>
        <v>0</v>
      </c>
      <c r="R197" s="51"/>
    </row>
    <row r="198" spans="1:18" ht="12.75" hidden="1" customHeight="1" outlineLevel="1">
      <c r="A198" s="41" t="str">
        <f>"      "&amp;Labels!B60</f>
        <v xml:space="preserve">      Fixed Exp</v>
      </c>
      <c r="B198" s="73">
        <f>'(Intermediate Computations)'!B49+'(Intermediate Computations)'!B155</f>
        <v>0</v>
      </c>
      <c r="C198" s="73">
        <f>'(Intermediate Computations)'!C49+'(Intermediate Computations)'!C155</f>
        <v>0</v>
      </c>
      <c r="D198" s="73">
        <f>'(Intermediate Computations)'!D49+'(Intermediate Computations)'!D155</f>
        <v>0</v>
      </c>
      <c r="E198" s="51">
        <f>SUM(B198:D198)</f>
        <v>0</v>
      </c>
      <c r="F198" s="73">
        <f>'(Intermediate Computations)'!F49+'(Intermediate Computations)'!F155</f>
        <v>0</v>
      </c>
      <c r="G198" s="73">
        <f>'(Intermediate Computations)'!G49+'(Intermediate Computations)'!G155</f>
        <v>0</v>
      </c>
      <c r="H198" s="73">
        <f>'(Intermediate Computations)'!H49+'(Intermediate Computations)'!H155</f>
        <v>0</v>
      </c>
      <c r="I198" s="51">
        <f>SUM(F198:H198)</f>
        <v>0</v>
      </c>
      <c r="J198" s="73">
        <f>'(Intermediate Computations)'!J49+'(Intermediate Computations)'!J155</f>
        <v>0</v>
      </c>
      <c r="K198" s="73">
        <f>'(Intermediate Computations)'!K49+'(Intermediate Computations)'!K155</f>
        <v>0</v>
      </c>
      <c r="L198" s="73">
        <f>'(Intermediate Computations)'!L49+'(Intermediate Computations)'!L155</f>
        <v>0</v>
      </c>
      <c r="M198" s="51">
        <f>SUM(J198:L198)</f>
        <v>0</v>
      </c>
      <c r="N198" s="73">
        <f>'(Intermediate Computations)'!N49+'(Intermediate Computations)'!N155</f>
        <v>0</v>
      </c>
      <c r="O198" s="73">
        <f>'(Intermediate Computations)'!O49+'(Intermediate Computations)'!O155</f>
        <v>0</v>
      </c>
      <c r="P198" s="73">
        <f>'(Intermediate Computations)'!P49+'(Intermediate Computations)'!P155</f>
        <v>0</v>
      </c>
      <c r="Q198" s="51">
        <f>SUM(N198:P198)</f>
        <v>0</v>
      </c>
      <c r="R198" s="51"/>
    </row>
    <row r="199" spans="1:18" ht="12.75" hidden="1" customHeight="1" outlineLevel="1">
      <c r="A199" s="41" t="str">
        <f>"      "&amp;Labels!B61</f>
        <v xml:space="preserve">      OH</v>
      </c>
      <c r="B199" s="73">
        <f>'(Intermediate Computations)'!B54+'(Intermediate Computations)'!B160</f>
        <v>0</v>
      </c>
      <c r="C199" s="73">
        <f>'(Intermediate Computations)'!C54+'(Intermediate Computations)'!C160</f>
        <v>0</v>
      </c>
      <c r="D199" s="73">
        <f>'(Intermediate Computations)'!D54+'(Intermediate Computations)'!D160</f>
        <v>0</v>
      </c>
      <c r="E199" s="51">
        <f>SUM(B199:D199)</f>
        <v>0</v>
      </c>
      <c r="F199" s="73">
        <f>'(Intermediate Computations)'!F54+'(Intermediate Computations)'!F160</f>
        <v>0</v>
      </c>
      <c r="G199" s="73">
        <f>'(Intermediate Computations)'!G54+'(Intermediate Computations)'!G160</f>
        <v>0</v>
      </c>
      <c r="H199" s="73">
        <f>'(Intermediate Computations)'!H54+'(Intermediate Computations)'!H160</f>
        <v>0</v>
      </c>
      <c r="I199" s="51">
        <f>SUM(F199:H199)</f>
        <v>0</v>
      </c>
      <c r="J199" s="73">
        <f>'(Intermediate Computations)'!J54+'(Intermediate Computations)'!J160</f>
        <v>0</v>
      </c>
      <c r="K199" s="73">
        <f>'(Intermediate Computations)'!K54+'(Intermediate Computations)'!K160</f>
        <v>0</v>
      </c>
      <c r="L199" s="73">
        <f>'(Intermediate Computations)'!L54+'(Intermediate Computations)'!L160</f>
        <v>0</v>
      </c>
      <c r="M199" s="51">
        <f>SUM(J199:L199)</f>
        <v>0</v>
      </c>
      <c r="N199" s="73">
        <f>'(Intermediate Computations)'!N54+'(Intermediate Computations)'!N160</f>
        <v>0</v>
      </c>
      <c r="O199" s="73">
        <f>'(Intermediate Computations)'!O54+'(Intermediate Computations)'!O160</f>
        <v>0</v>
      </c>
      <c r="P199" s="73">
        <f>'(Intermediate Computations)'!P54+'(Intermediate Computations)'!P160</f>
        <v>0</v>
      </c>
      <c r="Q199" s="51">
        <f>SUM(N199:P199)</f>
        <v>0</v>
      </c>
      <c r="R199" s="51"/>
    </row>
    <row r="200" spans="1:18" ht="12.75" hidden="1" customHeight="1" outlineLevel="1">
      <c r="A200" s="16" t="str">
        <f>"      "&amp;Labels!C57</f>
        <v xml:space="preserve">      Total</v>
      </c>
      <c r="B200" s="78">
        <f>'Cost Flow'!B65</f>
        <v>0</v>
      </c>
      <c r="C200" s="78">
        <f>'Cost Flow'!C65</f>
        <v>0</v>
      </c>
      <c r="D200" s="78">
        <f>'Cost Flow'!D65</f>
        <v>0</v>
      </c>
      <c r="E200" s="51">
        <f>SUM('Cost Flow'!B65:D65)</f>
        <v>0</v>
      </c>
      <c r="F200" s="78">
        <f>'Cost Flow'!F65</f>
        <v>0</v>
      </c>
      <c r="G200" s="78">
        <f>'Cost Flow'!G65</f>
        <v>0</v>
      </c>
      <c r="H200" s="78">
        <f>'Cost Flow'!H65</f>
        <v>0</v>
      </c>
      <c r="I200" s="51">
        <f>SUM('Cost Flow'!F65:H65)</f>
        <v>0</v>
      </c>
      <c r="J200" s="78">
        <f>'Cost Flow'!J65</f>
        <v>0</v>
      </c>
      <c r="K200" s="78">
        <f>'Cost Flow'!K65</f>
        <v>0</v>
      </c>
      <c r="L200" s="78">
        <f>'Cost Flow'!L65</f>
        <v>0</v>
      </c>
      <c r="M200" s="51">
        <f>SUM('Cost Flow'!J65:L65)</f>
        <v>0</v>
      </c>
      <c r="N200" s="78">
        <f>'Cost Flow'!N65</f>
        <v>0</v>
      </c>
      <c r="O200" s="78">
        <f>'Cost Flow'!O65</f>
        <v>0</v>
      </c>
      <c r="P200" s="78">
        <f>'Cost Flow'!P65</f>
        <v>0</v>
      </c>
      <c r="Q200" s="51">
        <f>SUM('Cost Flow'!N65:P65)</f>
        <v>0</v>
      </c>
      <c r="R200" s="51"/>
    </row>
    <row r="201" spans="1:18" ht="12.75" hidden="1" customHeight="1" outlineLevel="1">
      <c r="A201" s="16" t="str">
        <f>"   "&amp;Labels!B66</f>
        <v xml:space="preserve">   Stage 3</v>
      </c>
      <c r="B201" s="78"/>
      <c r="C201" s="78"/>
      <c r="D201" s="78"/>
      <c r="E201" s="51"/>
      <c r="F201" s="78"/>
      <c r="G201" s="78"/>
      <c r="H201" s="78"/>
      <c r="I201" s="51"/>
      <c r="J201" s="78"/>
      <c r="K201" s="78"/>
      <c r="L201" s="78"/>
      <c r="M201" s="51"/>
      <c r="N201" s="78"/>
      <c r="O201" s="78"/>
      <c r="P201" s="78"/>
      <c r="Q201" s="51"/>
      <c r="R201" s="51"/>
    </row>
    <row r="202" spans="1:18" ht="12.75" hidden="1" customHeight="1" outlineLevel="1">
      <c r="A202" s="41" t="str">
        <f>"      "&amp;Labels!B58</f>
        <v xml:space="preserve">      Material</v>
      </c>
      <c r="B202" s="73">
        <f>'(Intermediate Computations)'!B65+'(Intermediate Computations)'!B171</f>
        <v>0</v>
      </c>
      <c r="C202" s="73">
        <f>'(Intermediate Computations)'!C65+'(Intermediate Computations)'!C171</f>
        <v>0</v>
      </c>
      <c r="D202" s="73">
        <f>'(Intermediate Computations)'!D65+'(Intermediate Computations)'!D171</f>
        <v>0</v>
      </c>
      <c r="E202" s="51">
        <f>SUM(B202:D202)</f>
        <v>0</v>
      </c>
      <c r="F202" s="73">
        <f>'(Intermediate Computations)'!F65+'(Intermediate Computations)'!F171</f>
        <v>0</v>
      </c>
      <c r="G202" s="73">
        <f>'(Intermediate Computations)'!G65+'(Intermediate Computations)'!G171</f>
        <v>0</v>
      </c>
      <c r="H202" s="73">
        <f>'(Intermediate Computations)'!H65+'(Intermediate Computations)'!H171</f>
        <v>0</v>
      </c>
      <c r="I202" s="51">
        <f>SUM(F202:H202)</f>
        <v>0</v>
      </c>
      <c r="J202" s="73">
        <f>'(Intermediate Computations)'!J65+'(Intermediate Computations)'!J171</f>
        <v>0</v>
      </c>
      <c r="K202" s="73">
        <f>'(Intermediate Computations)'!K65+'(Intermediate Computations)'!K171</f>
        <v>0</v>
      </c>
      <c r="L202" s="73">
        <f>'(Intermediate Computations)'!L65+'(Intermediate Computations)'!L171</f>
        <v>0</v>
      </c>
      <c r="M202" s="51">
        <f>SUM(J202:L202)</f>
        <v>0</v>
      </c>
      <c r="N202" s="73">
        <f>'(Intermediate Computations)'!N65+'(Intermediate Computations)'!N171</f>
        <v>0</v>
      </c>
      <c r="O202" s="73">
        <f>'(Intermediate Computations)'!O65+'(Intermediate Computations)'!O171</f>
        <v>0</v>
      </c>
      <c r="P202" s="73">
        <f>'(Intermediate Computations)'!P65+'(Intermediate Computations)'!P171</f>
        <v>0</v>
      </c>
      <c r="Q202" s="51">
        <f>SUM(N202:P202)</f>
        <v>0</v>
      </c>
      <c r="R202" s="51"/>
    </row>
    <row r="203" spans="1:18" ht="12.75" hidden="1" customHeight="1" outlineLevel="1">
      <c r="A203" s="41" t="str">
        <f>"      "&amp;Labels!B59</f>
        <v xml:space="preserve">      Labor</v>
      </c>
      <c r="B203" s="73">
        <f>'(Intermediate Computations)'!B70+'(Intermediate Computations)'!B176</f>
        <v>0</v>
      </c>
      <c r="C203" s="73">
        <f>'(Intermediate Computations)'!C70+'(Intermediate Computations)'!C176</f>
        <v>0</v>
      </c>
      <c r="D203" s="73">
        <f>'(Intermediate Computations)'!D70+'(Intermediate Computations)'!D176</f>
        <v>0</v>
      </c>
      <c r="E203" s="51">
        <f>SUM(B203:D203)</f>
        <v>0</v>
      </c>
      <c r="F203" s="73">
        <f>'(Intermediate Computations)'!F70+'(Intermediate Computations)'!F176</f>
        <v>0</v>
      </c>
      <c r="G203" s="73">
        <f>'(Intermediate Computations)'!G70+'(Intermediate Computations)'!G176</f>
        <v>0</v>
      </c>
      <c r="H203" s="73">
        <f>'(Intermediate Computations)'!H70+'(Intermediate Computations)'!H176</f>
        <v>0</v>
      </c>
      <c r="I203" s="51">
        <f>SUM(F203:H203)</f>
        <v>0</v>
      </c>
      <c r="J203" s="73">
        <f>'(Intermediate Computations)'!J70+'(Intermediate Computations)'!J176</f>
        <v>0</v>
      </c>
      <c r="K203" s="73">
        <f>'(Intermediate Computations)'!K70+'(Intermediate Computations)'!K176</f>
        <v>0</v>
      </c>
      <c r="L203" s="73">
        <f>'(Intermediate Computations)'!L70+'(Intermediate Computations)'!L176</f>
        <v>0</v>
      </c>
      <c r="M203" s="51">
        <f>SUM(J203:L203)</f>
        <v>0</v>
      </c>
      <c r="N203" s="73">
        <f>'(Intermediate Computations)'!N70+'(Intermediate Computations)'!N176</f>
        <v>0</v>
      </c>
      <c r="O203" s="73">
        <f>'(Intermediate Computations)'!O70+'(Intermediate Computations)'!O176</f>
        <v>0</v>
      </c>
      <c r="P203" s="73">
        <f>'(Intermediate Computations)'!P70+'(Intermediate Computations)'!P176</f>
        <v>0</v>
      </c>
      <c r="Q203" s="51">
        <f>SUM(N203:P203)</f>
        <v>0</v>
      </c>
      <c r="R203" s="51"/>
    </row>
    <row r="204" spans="1:18" ht="12.75" hidden="1" customHeight="1" outlineLevel="1">
      <c r="A204" s="41" t="str">
        <f>"      "&amp;Labels!B60</f>
        <v xml:space="preserve">      Fixed Exp</v>
      </c>
      <c r="B204" s="73">
        <f>'(Intermediate Computations)'!B75+'(Intermediate Computations)'!B181</f>
        <v>0</v>
      </c>
      <c r="C204" s="73">
        <f>'(Intermediate Computations)'!C75+'(Intermediate Computations)'!C181</f>
        <v>0</v>
      </c>
      <c r="D204" s="73">
        <f>'(Intermediate Computations)'!D75+'(Intermediate Computations)'!D181</f>
        <v>0</v>
      </c>
      <c r="E204" s="51">
        <f>SUM(B204:D204)</f>
        <v>0</v>
      </c>
      <c r="F204" s="73">
        <f>'(Intermediate Computations)'!F75+'(Intermediate Computations)'!F181</f>
        <v>0</v>
      </c>
      <c r="G204" s="73">
        <f>'(Intermediate Computations)'!G75+'(Intermediate Computations)'!G181</f>
        <v>0</v>
      </c>
      <c r="H204" s="73">
        <f>'(Intermediate Computations)'!H75+'(Intermediate Computations)'!H181</f>
        <v>0</v>
      </c>
      <c r="I204" s="51">
        <f>SUM(F204:H204)</f>
        <v>0</v>
      </c>
      <c r="J204" s="73">
        <f>'(Intermediate Computations)'!J75+'(Intermediate Computations)'!J181</f>
        <v>0</v>
      </c>
      <c r="K204" s="73">
        <f>'(Intermediate Computations)'!K75+'(Intermediate Computations)'!K181</f>
        <v>0</v>
      </c>
      <c r="L204" s="73">
        <f>'(Intermediate Computations)'!L75+'(Intermediate Computations)'!L181</f>
        <v>0</v>
      </c>
      <c r="M204" s="51">
        <f>SUM(J204:L204)</f>
        <v>0</v>
      </c>
      <c r="N204" s="73">
        <f>'(Intermediate Computations)'!N75+'(Intermediate Computations)'!N181</f>
        <v>0</v>
      </c>
      <c r="O204" s="73">
        <f>'(Intermediate Computations)'!O75+'(Intermediate Computations)'!O181</f>
        <v>0</v>
      </c>
      <c r="P204" s="73">
        <f>'(Intermediate Computations)'!P75+'(Intermediate Computations)'!P181</f>
        <v>0</v>
      </c>
      <c r="Q204" s="51">
        <f>SUM(N204:P204)</f>
        <v>0</v>
      </c>
      <c r="R204" s="51"/>
    </row>
    <row r="205" spans="1:18" ht="12.75" hidden="1" customHeight="1" outlineLevel="1">
      <c r="A205" s="41" t="str">
        <f>"      "&amp;Labels!B61</f>
        <v xml:space="preserve">      OH</v>
      </c>
      <c r="B205" s="73">
        <f>'(Intermediate Computations)'!B80+'(Intermediate Computations)'!B186</f>
        <v>0</v>
      </c>
      <c r="C205" s="73">
        <f>'(Intermediate Computations)'!C80+'(Intermediate Computations)'!C186</f>
        <v>0</v>
      </c>
      <c r="D205" s="73">
        <f>'(Intermediate Computations)'!D80+'(Intermediate Computations)'!D186</f>
        <v>0</v>
      </c>
      <c r="E205" s="51">
        <f>SUM(B205:D205)</f>
        <v>0</v>
      </c>
      <c r="F205" s="73">
        <f>'(Intermediate Computations)'!F80+'(Intermediate Computations)'!F186</f>
        <v>0</v>
      </c>
      <c r="G205" s="73">
        <f>'(Intermediate Computations)'!G80+'(Intermediate Computations)'!G186</f>
        <v>0</v>
      </c>
      <c r="H205" s="73">
        <f>'(Intermediate Computations)'!H80+'(Intermediate Computations)'!H186</f>
        <v>0</v>
      </c>
      <c r="I205" s="51">
        <f>SUM(F205:H205)</f>
        <v>0</v>
      </c>
      <c r="J205" s="73">
        <f>'(Intermediate Computations)'!J80+'(Intermediate Computations)'!J186</f>
        <v>0</v>
      </c>
      <c r="K205" s="73">
        <f>'(Intermediate Computations)'!K80+'(Intermediate Computations)'!K186</f>
        <v>0</v>
      </c>
      <c r="L205" s="73">
        <f>'(Intermediate Computations)'!L80+'(Intermediate Computations)'!L186</f>
        <v>0</v>
      </c>
      <c r="M205" s="51">
        <f>SUM(J205:L205)</f>
        <v>0</v>
      </c>
      <c r="N205" s="73">
        <f>'(Intermediate Computations)'!N80+'(Intermediate Computations)'!N186</f>
        <v>0</v>
      </c>
      <c r="O205" s="73">
        <f>'(Intermediate Computations)'!O80+'(Intermediate Computations)'!O186</f>
        <v>0</v>
      </c>
      <c r="P205" s="73">
        <f>'(Intermediate Computations)'!P80+'(Intermediate Computations)'!P186</f>
        <v>0</v>
      </c>
      <c r="Q205" s="51">
        <f>SUM(N205:P205)</f>
        <v>0</v>
      </c>
      <c r="R205" s="51"/>
    </row>
    <row r="206" spans="1:18" ht="12.75" hidden="1" customHeight="1" outlineLevel="1">
      <c r="A206" s="16" t="str">
        <f>"      "&amp;Labels!C57</f>
        <v xml:space="preserve">      Total</v>
      </c>
      <c r="B206" s="78">
        <f>'Cost Flow'!B69</f>
        <v>0</v>
      </c>
      <c r="C206" s="78">
        <f>'Cost Flow'!C69</f>
        <v>0</v>
      </c>
      <c r="D206" s="78">
        <f>'Cost Flow'!D69</f>
        <v>0</v>
      </c>
      <c r="E206" s="51">
        <f>SUM('Cost Flow'!B69:D69)</f>
        <v>0</v>
      </c>
      <c r="F206" s="78">
        <f>'Cost Flow'!F69</f>
        <v>0</v>
      </c>
      <c r="G206" s="78">
        <f>'Cost Flow'!G69</f>
        <v>0</v>
      </c>
      <c r="H206" s="78">
        <f>'Cost Flow'!H69</f>
        <v>0</v>
      </c>
      <c r="I206" s="51">
        <f>SUM('Cost Flow'!F69:H69)</f>
        <v>0</v>
      </c>
      <c r="J206" s="78">
        <f>'Cost Flow'!J69</f>
        <v>0</v>
      </c>
      <c r="K206" s="78">
        <f>'Cost Flow'!K69</f>
        <v>0</v>
      </c>
      <c r="L206" s="78">
        <f>'Cost Flow'!L69</f>
        <v>0</v>
      </c>
      <c r="M206" s="51">
        <f>SUM('Cost Flow'!J69:L69)</f>
        <v>0</v>
      </c>
      <c r="N206" s="78">
        <f>'Cost Flow'!N69</f>
        <v>0</v>
      </c>
      <c r="O206" s="78">
        <f>'Cost Flow'!O69</f>
        <v>0</v>
      </c>
      <c r="P206" s="78">
        <f>'Cost Flow'!P69</f>
        <v>0</v>
      </c>
      <c r="Q206" s="51">
        <f>SUM('Cost Flow'!N69:P69)</f>
        <v>0</v>
      </c>
      <c r="R206" s="51"/>
    </row>
    <row r="207" spans="1:18" ht="12.75" hidden="1" customHeight="1" outlineLevel="1">
      <c r="A207" s="7" t="str">
        <f>"   "&amp;Labels!C63</f>
        <v xml:space="preserve">   Total</v>
      </c>
      <c r="B207" s="74">
        <f>'Cost Flow'!B73</f>
        <v>0</v>
      </c>
      <c r="C207" s="74">
        <f>'Cost Flow'!C73</f>
        <v>0</v>
      </c>
      <c r="D207" s="74">
        <f>'Cost Flow'!D73</f>
        <v>0</v>
      </c>
      <c r="E207" s="51">
        <f>SUM('Cost Flow'!B73:D73)</f>
        <v>0</v>
      </c>
      <c r="F207" s="74">
        <f>'Cost Flow'!F73</f>
        <v>0</v>
      </c>
      <c r="G207" s="74">
        <f>'Cost Flow'!G73</f>
        <v>0</v>
      </c>
      <c r="H207" s="74">
        <f>'Cost Flow'!H73</f>
        <v>0</v>
      </c>
      <c r="I207" s="51">
        <f>SUM('Cost Flow'!F73:H73)</f>
        <v>0</v>
      </c>
      <c r="J207" s="74">
        <f>'Cost Flow'!J73</f>
        <v>0</v>
      </c>
      <c r="K207" s="74">
        <f>'Cost Flow'!K73</f>
        <v>0</v>
      </c>
      <c r="L207" s="74">
        <f>'Cost Flow'!L73</f>
        <v>0</v>
      </c>
      <c r="M207" s="51">
        <f>SUM('Cost Flow'!J73:L73)</f>
        <v>0</v>
      </c>
      <c r="N207" s="74">
        <f>'Cost Flow'!N73</f>
        <v>0</v>
      </c>
      <c r="O207" s="74">
        <f>'Cost Flow'!O73</f>
        <v>0</v>
      </c>
      <c r="P207" s="74">
        <f>'Cost Flow'!P73</f>
        <v>0</v>
      </c>
      <c r="Q207" s="51">
        <f>SUM('Cost Flow'!N73:P73)</f>
        <v>0</v>
      </c>
      <c r="R207" s="51"/>
    </row>
    <row r="208" spans="1:18" ht="12.75" hidden="1" customHeight="1" outlineLevel="1">
      <c r="A208" s="41" t="str">
        <f>"      "&amp;Labels!B58</f>
        <v xml:space="preserve">      Material</v>
      </c>
      <c r="B208" s="73">
        <f t="shared" ref="B208:D211" si="20">SUM(B190,B196,B202)</f>
        <v>0</v>
      </c>
      <c r="C208" s="73">
        <f t="shared" si="20"/>
        <v>0</v>
      </c>
      <c r="D208" s="73">
        <f t="shared" si="20"/>
        <v>0</v>
      </c>
      <c r="E208" s="51">
        <f>SUM(B208:D208)</f>
        <v>0</v>
      </c>
      <c r="F208" s="73">
        <f t="shared" ref="F208:H211" si="21">SUM(F190,F196,F202)</f>
        <v>0</v>
      </c>
      <c r="G208" s="73">
        <f t="shared" si="21"/>
        <v>0</v>
      </c>
      <c r="H208" s="73">
        <f t="shared" si="21"/>
        <v>0</v>
      </c>
      <c r="I208" s="51">
        <f>SUM(F208:H208)</f>
        <v>0</v>
      </c>
      <c r="J208" s="73">
        <f t="shared" ref="J208:L211" si="22">SUM(J190,J196,J202)</f>
        <v>0</v>
      </c>
      <c r="K208" s="73">
        <f t="shared" si="22"/>
        <v>0</v>
      </c>
      <c r="L208" s="73">
        <f t="shared" si="22"/>
        <v>0</v>
      </c>
      <c r="M208" s="51">
        <f>SUM(J208:L208)</f>
        <v>0</v>
      </c>
      <c r="N208" s="73">
        <f t="shared" ref="N208:P211" si="23">SUM(N190,N196,N202)</f>
        <v>0</v>
      </c>
      <c r="O208" s="73">
        <f t="shared" si="23"/>
        <v>0</v>
      </c>
      <c r="P208" s="73">
        <f t="shared" si="23"/>
        <v>0</v>
      </c>
      <c r="Q208" s="51">
        <f>SUM(N208:P208)</f>
        <v>0</v>
      </c>
      <c r="R208" s="51"/>
    </row>
    <row r="209" spans="1:18" ht="12.75" hidden="1" customHeight="1" outlineLevel="1">
      <c r="A209" s="41" t="str">
        <f>"      "&amp;Labels!B59</f>
        <v xml:space="preserve">      Labor</v>
      </c>
      <c r="B209" s="73">
        <f t="shared" si="20"/>
        <v>0</v>
      </c>
      <c r="C209" s="73">
        <f t="shared" si="20"/>
        <v>0</v>
      </c>
      <c r="D209" s="73">
        <f t="shared" si="20"/>
        <v>0</v>
      </c>
      <c r="E209" s="51">
        <f>SUM(B209:D209)</f>
        <v>0</v>
      </c>
      <c r="F209" s="73">
        <f t="shared" si="21"/>
        <v>0</v>
      </c>
      <c r="G209" s="73">
        <f t="shared" si="21"/>
        <v>0</v>
      </c>
      <c r="H209" s="73">
        <f t="shared" si="21"/>
        <v>0</v>
      </c>
      <c r="I209" s="51">
        <f>SUM(F209:H209)</f>
        <v>0</v>
      </c>
      <c r="J209" s="73">
        <f t="shared" si="22"/>
        <v>0</v>
      </c>
      <c r="K209" s="73">
        <f t="shared" si="22"/>
        <v>0</v>
      </c>
      <c r="L209" s="73">
        <f t="shared" si="22"/>
        <v>0</v>
      </c>
      <c r="M209" s="51">
        <f>SUM(J209:L209)</f>
        <v>0</v>
      </c>
      <c r="N209" s="73">
        <f t="shared" si="23"/>
        <v>0</v>
      </c>
      <c r="O209" s="73">
        <f t="shared" si="23"/>
        <v>0</v>
      </c>
      <c r="P209" s="73">
        <f t="shared" si="23"/>
        <v>0</v>
      </c>
      <c r="Q209" s="51">
        <f>SUM(N209:P209)</f>
        <v>0</v>
      </c>
      <c r="R209" s="51"/>
    </row>
    <row r="210" spans="1:18" ht="12.75" hidden="1" customHeight="1" outlineLevel="1">
      <c r="A210" s="41" t="str">
        <f>"      "&amp;Labels!B60</f>
        <v xml:space="preserve">      Fixed Exp</v>
      </c>
      <c r="B210" s="73">
        <f t="shared" si="20"/>
        <v>0</v>
      </c>
      <c r="C210" s="73">
        <f t="shared" si="20"/>
        <v>0</v>
      </c>
      <c r="D210" s="73">
        <f t="shared" si="20"/>
        <v>0</v>
      </c>
      <c r="E210" s="51">
        <f>SUM(B210:D210)</f>
        <v>0</v>
      </c>
      <c r="F210" s="73">
        <f t="shared" si="21"/>
        <v>0</v>
      </c>
      <c r="G210" s="73">
        <f t="shared" si="21"/>
        <v>0</v>
      </c>
      <c r="H210" s="73">
        <f t="shared" si="21"/>
        <v>0</v>
      </c>
      <c r="I210" s="51">
        <f>SUM(F210:H210)</f>
        <v>0</v>
      </c>
      <c r="J210" s="73">
        <f t="shared" si="22"/>
        <v>0</v>
      </c>
      <c r="K210" s="73">
        <f t="shared" si="22"/>
        <v>0</v>
      </c>
      <c r="L210" s="73">
        <f t="shared" si="22"/>
        <v>0</v>
      </c>
      <c r="M210" s="51">
        <f>SUM(J210:L210)</f>
        <v>0</v>
      </c>
      <c r="N210" s="73">
        <f t="shared" si="23"/>
        <v>0</v>
      </c>
      <c r="O210" s="73">
        <f t="shared" si="23"/>
        <v>0</v>
      </c>
      <c r="P210" s="73">
        <f t="shared" si="23"/>
        <v>0</v>
      </c>
      <c r="Q210" s="51">
        <f>SUM(N210:P210)</f>
        <v>0</v>
      </c>
      <c r="R210" s="51"/>
    </row>
    <row r="211" spans="1:18" ht="12.75" hidden="1" customHeight="1" outlineLevel="1">
      <c r="A211" s="41" t="str">
        <f>"      "&amp;Labels!B61</f>
        <v xml:space="preserve">      OH</v>
      </c>
      <c r="B211" s="73">
        <f t="shared" si="20"/>
        <v>0</v>
      </c>
      <c r="C211" s="73">
        <f t="shared" si="20"/>
        <v>0</v>
      </c>
      <c r="D211" s="73">
        <f t="shared" si="20"/>
        <v>0</v>
      </c>
      <c r="E211" s="51">
        <f>SUM(B211:D211)</f>
        <v>0</v>
      </c>
      <c r="F211" s="73">
        <f t="shared" si="21"/>
        <v>0</v>
      </c>
      <c r="G211" s="73">
        <f t="shared" si="21"/>
        <v>0</v>
      </c>
      <c r="H211" s="73">
        <f t="shared" si="21"/>
        <v>0</v>
      </c>
      <c r="I211" s="51">
        <f>SUM(F211:H211)</f>
        <v>0</v>
      </c>
      <c r="J211" s="73">
        <f t="shared" si="22"/>
        <v>0</v>
      </c>
      <c r="K211" s="73">
        <f t="shared" si="22"/>
        <v>0</v>
      </c>
      <c r="L211" s="73">
        <f t="shared" si="22"/>
        <v>0</v>
      </c>
      <c r="M211" s="51">
        <f>SUM(J211:L211)</f>
        <v>0</v>
      </c>
      <c r="N211" s="73">
        <f t="shared" si="23"/>
        <v>0</v>
      </c>
      <c r="O211" s="73">
        <f t="shared" si="23"/>
        <v>0</v>
      </c>
      <c r="P211" s="73">
        <f t="shared" si="23"/>
        <v>0</v>
      </c>
      <c r="Q211" s="51">
        <f>SUM(N211:P211)</f>
        <v>0</v>
      </c>
      <c r="R211" s="51"/>
    </row>
    <row r="212" spans="1:18" ht="12.75" hidden="1" customHeight="1" outlineLevel="1">
      <c r="A212" s="21" t="str">
        <f>"      "&amp;Labels!C57</f>
        <v xml:space="preserve">      Total</v>
      </c>
      <c r="B212" s="79">
        <f>'Cost Flow'!B73</f>
        <v>0</v>
      </c>
      <c r="C212" s="79">
        <f>'Cost Flow'!C73</f>
        <v>0</v>
      </c>
      <c r="D212" s="79">
        <f>'Cost Flow'!D73</f>
        <v>0</v>
      </c>
      <c r="E212" s="53">
        <f>SUM('Cost Flow'!B73:D73)</f>
        <v>0</v>
      </c>
      <c r="F212" s="79">
        <f>'Cost Flow'!F73</f>
        <v>0</v>
      </c>
      <c r="G212" s="79">
        <f>'Cost Flow'!G73</f>
        <v>0</v>
      </c>
      <c r="H212" s="79">
        <f>'Cost Flow'!H73</f>
        <v>0</v>
      </c>
      <c r="I212" s="53">
        <f>SUM('Cost Flow'!F73:H73)</f>
        <v>0</v>
      </c>
      <c r="J212" s="79">
        <f>'Cost Flow'!J73</f>
        <v>0</v>
      </c>
      <c r="K212" s="79">
        <f>'Cost Flow'!K73</f>
        <v>0</v>
      </c>
      <c r="L212" s="79">
        <f>'Cost Flow'!L73</f>
        <v>0</v>
      </c>
      <c r="M212" s="53">
        <f>SUM('Cost Flow'!J73:L73)</f>
        <v>0</v>
      </c>
      <c r="N212" s="79">
        <f>'Cost Flow'!N73</f>
        <v>0</v>
      </c>
      <c r="O212" s="79">
        <f>'Cost Flow'!O73</f>
        <v>0</v>
      </c>
      <c r="P212" s="79">
        <f>'Cost Flow'!P73</f>
        <v>0</v>
      </c>
      <c r="Q212" s="53">
        <f>SUM('Cost Flow'!N73:P73)</f>
        <v>0</v>
      </c>
      <c r="R212" s="53"/>
    </row>
    <row r="213" spans="1:18" ht="12.75" hidden="1" customHeight="1" outlineLevel="1"/>
    <row r="214" spans="1:18" ht="12.75" hidden="1" customHeight="1" outlineLevel="1" collapsed="1"/>
    <row r="215" spans="1:18" ht="12.75" customHeight="1" collapsed="1"/>
  </sheetData>
  <mergeCells count="8">
    <mergeCell ref="A48:B48"/>
    <mergeCell ref="A111:B111"/>
    <mergeCell ref="A1:E1"/>
    <mergeCell ref="A2:E2"/>
    <mergeCell ref="A3:E3"/>
    <mergeCell ref="A4:E4"/>
    <mergeCell ref="A5:E5"/>
    <mergeCell ref="A6:B6"/>
  </mergeCells>
  <pageMargins left="0.75" right="0.75" top="1" bottom="1" header="0.5" footer="0.5"/>
  <pageSetup paperSize="9" orientation="landscape" horizontalDpi="0" verticalDpi="0" copies="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34" ma:contentTypeDescription="Create a new document." ma:contentTypeScope="" ma:versionID="e4b7918f6d70a6bbd3ae09fdaae93119"/>
</file>

<file path=customXml/item2.xml><?xml version="1.0" encoding="utf-8"?>
<?mso-contentType ?>
<FormTemplates xmlns="http://schemas.microsoft.com/sharepoint/v3/contenttype/forms">
  <Display>DocumentLibraryForm</Display>
  <Edit>AssetEditForm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file>

<file path=customXml/itemProps1.xml><?xml version="1.0" encoding="utf-8"?>
<ds:datastoreItem xmlns:ds="http://schemas.openxmlformats.org/officeDocument/2006/customXml" ds:itemID="{EC045530-B362-4135-8688-65F504A27E12}">
  <ds:schemaRefs>
    <ds:schemaRef ds:uri="http://schemas.microsoft.com/office/2006/metadata/contentType"/>
    <ds:schemaRef ds:uri="http://schemas.microsoft.com/office/2006/metadata/properties/metaAttributes"/>
  </ds:schemaRefs>
</ds:datastoreItem>
</file>

<file path=customXml/itemProps2.xml><?xml version="1.0" encoding="utf-8"?>
<ds:datastoreItem xmlns:ds="http://schemas.openxmlformats.org/officeDocument/2006/customXml" ds:itemID="{21BFDDB6-3AF2-4C59-859D-5E7D57AE2C8A}">
  <ds:schemaRefs>
    <ds:schemaRef ds:uri="http://schemas.microsoft.com/sharepoint/v3/contenttype/forms"/>
  </ds:schemaRefs>
</ds:datastoreItem>
</file>

<file path=customXml/itemProps3.xml><?xml version="1.0" encoding="utf-8"?>
<ds:datastoreItem xmlns:ds="http://schemas.openxmlformats.org/officeDocument/2006/customXml" ds:itemID="{DBCF1AC7-BFEF-40B4-99C7-48B067C3D33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17</vt:i4>
      </vt:variant>
      <vt:variant>
        <vt:lpstr>Named Ranges</vt:lpstr>
      </vt:variant>
      <vt:variant>
        <vt:i4>290</vt:i4>
      </vt:variant>
    </vt:vector>
  </HeadingPairs>
  <TitlesOfParts>
    <vt:vector size="307" baseType="lpstr">
      <vt:lpstr>Intro</vt:lpstr>
      <vt:lpstr>Inputs</vt:lpstr>
      <vt:lpstr>Transitions</vt:lpstr>
      <vt:lpstr>Units</vt:lpstr>
      <vt:lpstr>Utilization</vt:lpstr>
      <vt:lpstr>Unit Cost</vt:lpstr>
      <vt:lpstr>Cost Flow</vt:lpstr>
      <vt:lpstr>Unit Cost Detail</vt:lpstr>
      <vt:lpstr>Cost Flow Detail</vt:lpstr>
      <vt:lpstr>Formulas</vt:lpstr>
      <vt:lpstr>Plot Support</vt:lpstr>
      <vt:lpstr>(Intermediate Computations)</vt:lpstr>
      <vt:lpstr>(Other Computations)</vt:lpstr>
      <vt:lpstr>Labels</vt:lpstr>
      <vt:lpstr>ZZZ__FnCalls</vt:lpstr>
      <vt:lpstr>ZZZ_Ranges</vt:lpstr>
      <vt:lpstr>ZZZ_Import</vt:lpstr>
      <vt:lpstr>COGS_1</vt:lpstr>
      <vt:lpstr>COGS_10</vt:lpstr>
      <vt:lpstr>COGS_11</vt:lpstr>
      <vt:lpstr>COGS_12</vt:lpstr>
      <vt:lpstr>COGS_2</vt:lpstr>
      <vt:lpstr>COGS_3</vt:lpstr>
      <vt:lpstr>COGS_4</vt:lpstr>
      <vt:lpstr>COGS_5</vt:lpstr>
      <vt:lpstr>COGS_6</vt:lpstr>
      <vt:lpstr>COGS_7</vt:lpstr>
      <vt:lpstr>COGS_8</vt:lpstr>
      <vt:lpstr>COGS_9</vt:lpstr>
      <vt:lpstr>COGS_Date</vt:lpstr>
      <vt:lpstr>COGS_per_U_1</vt:lpstr>
      <vt:lpstr>COGS_per_U_10</vt:lpstr>
      <vt:lpstr>COGS_per_U_11</vt:lpstr>
      <vt:lpstr>COGS_per_U_12</vt:lpstr>
      <vt:lpstr>COGS_per_U_2</vt:lpstr>
      <vt:lpstr>COGS_per_U_3</vt:lpstr>
      <vt:lpstr>COGS_per_U_4</vt:lpstr>
      <vt:lpstr>COGS_per_U_5</vt:lpstr>
      <vt:lpstr>COGS_per_U_6</vt:lpstr>
      <vt:lpstr>COGS_per_U_7</vt:lpstr>
      <vt:lpstr>COGS_per_U_8</vt:lpstr>
      <vt:lpstr>COGS_per_U_9</vt:lpstr>
      <vt:lpstr>COGS_per_U_Date</vt:lpstr>
      <vt:lpstr>COGS_per_U_Stages_Stage_1</vt:lpstr>
      <vt:lpstr>COGS_per_U_Stages_Stage_1_Cost_Types</vt:lpstr>
      <vt:lpstr>COGS_per_U_Stages_Stage_1_Cost_Types_Fixed_Exp</vt:lpstr>
      <vt:lpstr>COGS_per_U_Stages_Stage_1_Cost_Types_Labor</vt:lpstr>
      <vt:lpstr>COGS_per_U_Stages_Stage_1_Cost_Types_Material</vt:lpstr>
      <vt:lpstr>COGS_per_U_Stages_Stage_1_Cost_Types_OH</vt:lpstr>
      <vt:lpstr>COGS_per_U_Stages_Stage_2</vt:lpstr>
      <vt:lpstr>COGS_per_U_Stages_Stage_2_Cost_Types</vt:lpstr>
      <vt:lpstr>COGS_per_U_Stages_Stage_2_Cost_Types_Fixed_Exp</vt:lpstr>
      <vt:lpstr>COGS_per_U_Stages_Stage_2_Cost_Types_Labor</vt:lpstr>
      <vt:lpstr>COGS_per_U_Stages_Stage_2_Cost_Types_Material</vt:lpstr>
      <vt:lpstr>COGS_per_U_Stages_Stage_2_Cost_Types_OH</vt:lpstr>
      <vt:lpstr>COGS_per_U_Stages_Stage_3</vt:lpstr>
      <vt:lpstr>COGS_per_U_Stages_Stage_3_Cost_Types</vt:lpstr>
      <vt:lpstr>COGS_per_U_Stages_Stage_3_Cost_Types_Fixed_Exp</vt:lpstr>
      <vt:lpstr>COGS_per_U_Stages_Stage_3_Cost_Types_Labor</vt:lpstr>
      <vt:lpstr>COGS_per_U_Stages_Stage_3_Cost_Types_Material</vt:lpstr>
      <vt:lpstr>COGS_per_U_Stages_Stage_3_Cost_Types_OH</vt:lpstr>
      <vt:lpstr>COGS_per_U_Time_Period</vt:lpstr>
      <vt:lpstr>COGS_Stages</vt:lpstr>
      <vt:lpstr>COGS_Stages_Stage_1</vt:lpstr>
      <vt:lpstr>COGS_Stages_Stage_1_Cost_Types</vt:lpstr>
      <vt:lpstr>COGS_Stages_Stage_1_Cost_Types_Fixed_Exp</vt:lpstr>
      <vt:lpstr>COGS_Stages_Stage_1_Cost_Types_Labor</vt:lpstr>
      <vt:lpstr>COGS_Stages_Stage_1_Cost_Types_Material</vt:lpstr>
      <vt:lpstr>COGS_Stages_Stage_1_Cost_Types_OH</vt:lpstr>
      <vt:lpstr>COGS_Stages_Stage_2</vt:lpstr>
      <vt:lpstr>COGS_Stages_Stage_2_Cost_Types</vt:lpstr>
      <vt:lpstr>COGS_Stages_Stage_2_Cost_Types_Fixed_Exp</vt:lpstr>
      <vt:lpstr>COGS_Stages_Stage_2_Cost_Types_Labor</vt:lpstr>
      <vt:lpstr>COGS_Stages_Stage_2_Cost_Types_Material</vt:lpstr>
      <vt:lpstr>COGS_Stages_Stage_2_Cost_Types_OH</vt:lpstr>
      <vt:lpstr>COGS_Stages_Stage_3</vt:lpstr>
      <vt:lpstr>COGS_Stages_Stage_3_Cost_Types</vt:lpstr>
      <vt:lpstr>COGS_Stages_Stage_3_Cost_Types_Fixed_Exp</vt:lpstr>
      <vt:lpstr>COGS_Stages_Stage_3_Cost_Types_Labor</vt:lpstr>
      <vt:lpstr>COGS_Stages_Stage_3_Cost_Types_Material</vt:lpstr>
      <vt:lpstr>COGS_Stages_Stage_3_Cost_Types_OH</vt:lpstr>
      <vt:lpstr>COGS_Time_Period</vt:lpstr>
      <vt:lpstr>Model_Start_Date</vt:lpstr>
      <vt:lpstr>Intro!Print_Titles</vt:lpstr>
      <vt:lpstr>Proc_Cost_per_U_1</vt:lpstr>
      <vt:lpstr>Proc_Cost_per_U_10</vt:lpstr>
      <vt:lpstr>Proc_Cost_per_U_11</vt:lpstr>
      <vt:lpstr>Proc_Cost_per_U_12</vt:lpstr>
      <vt:lpstr>Proc_Cost_per_U_2</vt:lpstr>
      <vt:lpstr>Proc_Cost_per_U_3</vt:lpstr>
      <vt:lpstr>Proc_Cost_per_U_4</vt:lpstr>
      <vt:lpstr>Proc_Cost_per_U_5</vt:lpstr>
      <vt:lpstr>Proc_Cost_per_U_6</vt:lpstr>
      <vt:lpstr>Proc_Cost_per_U_7</vt:lpstr>
      <vt:lpstr>Proc_Cost_per_U_8</vt:lpstr>
      <vt:lpstr>Proc_Cost_per_U_9</vt:lpstr>
      <vt:lpstr>Proc_Cost_per_U_Date</vt:lpstr>
      <vt:lpstr>Proc_Cost_per_U_Sc_1</vt:lpstr>
      <vt:lpstr>Proc_Cost_per_U_Sc_10</vt:lpstr>
      <vt:lpstr>Proc_Cost_per_U_Sc_11</vt:lpstr>
      <vt:lpstr>Proc_Cost_per_U_Sc_12</vt:lpstr>
      <vt:lpstr>Proc_Cost_per_U_Sc_2</vt:lpstr>
      <vt:lpstr>Proc_Cost_per_U_Sc_3</vt:lpstr>
      <vt:lpstr>Proc_Cost_per_U_Sc_4</vt:lpstr>
      <vt:lpstr>Proc_Cost_per_U_Sc_5</vt:lpstr>
      <vt:lpstr>Proc_Cost_per_U_Sc_6</vt:lpstr>
      <vt:lpstr>Proc_Cost_per_U_Sc_7</vt:lpstr>
      <vt:lpstr>Proc_Cost_per_U_Sc_8</vt:lpstr>
      <vt:lpstr>Proc_Cost_per_U_Sc_9</vt:lpstr>
      <vt:lpstr>Proc_Cost_per_U_Sc_Date</vt:lpstr>
      <vt:lpstr>Proc_Cost_per_U_Sc_Stages</vt:lpstr>
      <vt:lpstr>Proc_Cost_per_U_Sc_Stages_Stage_1</vt:lpstr>
      <vt:lpstr>Proc_Cost_per_U_Sc_Stages_Stage_1_Cost_Types</vt:lpstr>
      <vt:lpstr>Proc_Cost_per_U_Sc_Stages_Stage_1_Cost_Types_Fixed_Exp</vt:lpstr>
      <vt:lpstr>Proc_Cost_per_U_Sc_Stages_Stage_1_Cost_Types_Labor</vt:lpstr>
      <vt:lpstr>Proc_Cost_per_U_Sc_Stages_Stage_1_Cost_Types_Material</vt:lpstr>
      <vt:lpstr>Proc_Cost_per_U_Sc_Stages_Stage_1_Cost_Types_OH</vt:lpstr>
      <vt:lpstr>Proc_Cost_per_U_Sc_Stages_Stage_2</vt:lpstr>
      <vt:lpstr>Proc_Cost_per_U_Sc_Stages_Stage_2_Cost_Types</vt:lpstr>
      <vt:lpstr>Proc_Cost_per_U_Sc_Stages_Stage_2_Cost_Types_Fixed_Exp</vt:lpstr>
      <vt:lpstr>Proc_Cost_per_U_Sc_Stages_Stage_2_Cost_Types_Labor</vt:lpstr>
      <vt:lpstr>Proc_Cost_per_U_Sc_Stages_Stage_2_Cost_Types_Material</vt:lpstr>
      <vt:lpstr>Proc_Cost_per_U_Sc_Stages_Stage_2_Cost_Types_OH</vt:lpstr>
      <vt:lpstr>Proc_Cost_per_U_Sc_Stages_Stage_3</vt:lpstr>
      <vt:lpstr>Proc_Cost_per_U_Sc_Stages_Stage_3_Cost_Types</vt:lpstr>
      <vt:lpstr>Proc_Cost_per_U_Sc_Stages_Stage_3_Cost_Types_Fixed_Exp</vt:lpstr>
      <vt:lpstr>Proc_Cost_per_U_Sc_Stages_Stage_3_Cost_Types_Labor</vt:lpstr>
      <vt:lpstr>Proc_Cost_per_U_Sc_Stages_Stage_3_Cost_Types_Material</vt:lpstr>
      <vt:lpstr>Proc_Cost_per_U_Sc_Stages_Stage_3_Cost_Types_OH</vt:lpstr>
      <vt:lpstr>Proc_Cost_per_U_Sc_Time_Period</vt:lpstr>
      <vt:lpstr>Proc_Cost_per_U_Stages</vt:lpstr>
      <vt:lpstr>Proc_Cost_per_U_Stages_Stage_1</vt:lpstr>
      <vt:lpstr>Proc_Cost_per_U_Stages_Stage_1_Cost_Types</vt:lpstr>
      <vt:lpstr>Proc_Cost_per_U_Stages_Stage_1_Cost_Types_Fixed_Exp</vt:lpstr>
      <vt:lpstr>Proc_Cost_per_U_Stages_Stage_1_Cost_Types_Labor</vt:lpstr>
      <vt:lpstr>Proc_Cost_per_U_Stages_Stage_1_Cost_Types_Material</vt:lpstr>
      <vt:lpstr>Proc_Cost_per_U_Stages_Stage_1_Cost_Types_OH</vt:lpstr>
      <vt:lpstr>Proc_Cost_per_U_Stages_Stage_2</vt:lpstr>
      <vt:lpstr>Proc_Cost_per_U_Stages_Stage_2_Cost_Types</vt:lpstr>
      <vt:lpstr>Proc_Cost_per_U_Stages_Stage_2_Cost_Types_Fixed_Exp</vt:lpstr>
      <vt:lpstr>Proc_Cost_per_U_Stages_Stage_2_Cost_Types_Labor</vt:lpstr>
      <vt:lpstr>Proc_Cost_per_U_Stages_Stage_2_Cost_Types_Material</vt:lpstr>
      <vt:lpstr>Proc_Cost_per_U_Stages_Stage_2_Cost_Types_OH</vt:lpstr>
      <vt:lpstr>Proc_Cost_per_U_Stages_Stage_3</vt:lpstr>
      <vt:lpstr>Proc_Cost_per_U_Stages_Stage_3_Cost_Types</vt:lpstr>
      <vt:lpstr>Proc_Cost_per_U_Stages_Stage_3_Cost_Types_Fixed_Exp</vt:lpstr>
      <vt:lpstr>Proc_Cost_per_U_Stages_Stage_3_Cost_Types_Labor</vt:lpstr>
      <vt:lpstr>Proc_Cost_per_U_Stages_Stage_3_Cost_Types_Material</vt:lpstr>
      <vt:lpstr>Proc_Cost_per_U_Stages_Stage_3_Cost_Types_OH</vt:lpstr>
      <vt:lpstr>Proc_Cost_per_U_Time_Period</vt:lpstr>
      <vt:lpstr>Process_Cost_1</vt:lpstr>
      <vt:lpstr>Process_Cost_10</vt:lpstr>
      <vt:lpstr>Process_Cost_11</vt:lpstr>
      <vt:lpstr>Process_Cost_12</vt:lpstr>
      <vt:lpstr>Process_Cost_2</vt:lpstr>
      <vt:lpstr>Process_Cost_3</vt:lpstr>
      <vt:lpstr>Process_Cost_4</vt:lpstr>
      <vt:lpstr>Process_Cost_5</vt:lpstr>
      <vt:lpstr>Process_Cost_6</vt:lpstr>
      <vt:lpstr>Process_Cost_7</vt:lpstr>
      <vt:lpstr>Process_Cost_8</vt:lpstr>
      <vt:lpstr>Process_Cost_9</vt:lpstr>
      <vt:lpstr>Process_Cost_Date</vt:lpstr>
      <vt:lpstr>Process_Cost_Stages</vt:lpstr>
      <vt:lpstr>Process_Cost_Stages_Stage_1</vt:lpstr>
      <vt:lpstr>Process_Cost_Stages_Stage_1_Cost_Types</vt:lpstr>
      <vt:lpstr>Process_Cost_Stages_Stage_1_Cost_Types_Fixed_Exp</vt:lpstr>
      <vt:lpstr>Process_Cost_Stages_Stage_1_Cost_Types_Labor</vt:lpstr>
      <vt:lpstr>Process_Cost_Stages_Stage_1_Cost_Types_Material</vt:lpstr>
      <vt:lpstr>Process_Cost_Stages_Stage_1_Cost_Types_OH</vt:lpstr>
      <vt:lpstr>Process_Cost_Stages_Stage_2</vt:lpstr>
      <vt:lpstr>Process_Cost_Stages_Stage_2_Cost_Types</vt:lpstr>
      <vt:lpstr>Process_Cost_Stages_Stage_2_Cost_Types_Fixed_Exp</vt:lpstr>
      <vt:lpstr>Process_Cost_Stages_Stage_2_Cost_Types_Labor</vt:lpstr>
      <vt:lpstr>Process_Cost_Stages_Stage_2_Cost_Types_Material</vt:lpstr>
      <vt:lpstr>Process_Cost_Stages_Stage_2_Cost_Types_OH</vt:lpstr>
      <vt:lpstr>Process_Cost_Stages_Stage_3</vt:lpstr>
      <vt:lpstr>Process_Cost_Stages_Stage_3_Cost_Types</vt:lpstr>
      <vt:lpstr>Process_Cost_Stages_Stage_3_Cost_Types_Fixed_Exp</vt:lpstr>
      <vt:lpstr>Process_Cost_Stages_Stage_3_Cost_Types_Labor</vt:lpstr>
      <vt:lpstr>Process_Cost_Stages_Stage_3_Cost_Types_Material</vt:lpstr>
      <vt:lpstr>Process_Cost_Stages_Stage_3_Cost_Types_OH</vt:lpstr>
      <vt:lpstr>Process_Cost_Time_Period</vt:lpstr>
      <vt:lpstr>Process_Yield_pct_1</vt:lpstr>
      <vt:lpstr>Process_Yield_pct_10</vt:lpstr>
      <vt:lpstr>Process_Yield_pct_11</vt:lpstr>
      <vt:lpstr>Process_Yield_pct_12</vt:lpstr>
      <vt:lpstr>Process_Yield_pct_2</vt:lpstr>
      <vt:lpstr>Process_Yield_pct_3</vt:lpstr>
      <vt:lpstr>Process_Yield_pct_4</vt:lpstr>
      <vt:lpstr>Process_Yield_pct_5</vt:lpstr>
      <vt:lpstr>Process_Yield_pct_6</vt:lpstr>
      <vt:lpstr>Process_Yield_pct_7</vt:lpstr>
      <vt:lpstr>Process_Yield_pct_8</vt:lpstr>
      <vt:lpstr>Process_Yield_pct_9</vt:lpstr>
      <vt:lpstr>Process_Yield_pct_Date</vt:lpstr>
      <vt:lpstr>Process_Yield_pct_StagesX_Stage_1</vt:lpstr>
      <vt:lpstr>Process_Yield_pct_StagesX_Stage_2</vt:lpstr>
      <vt:lpstr>Process_Yield_pct_StagesX_Stage_3</vt:lpstr>
      <vt:lpstr>Process_Yield_pct_Time_Period</vt:lpstr>
      <vt:lpstr>Scrap_Cost_1</vt:lpstr>
      <vt:lpstr>Scrap_Cost_10</vt:lpstr>
      <vt:lpstr>Scrap_Cost_11</vt:lpstr>
      <vt:lpstr>Scrap_Cost_12</vt:lpstr>
      <vt:lpstr>Scrap_Cost_2</vt:lpstr>
      <vt:lpstr>Scrap_Cost_3</vt:lpstr>
      <vt:lpstr>Scrap_Cost_4</vt:lpstr>
      <vt:lpstr>Scrap_Cost_5</vt:lpstr>
      <vt:lpstr>Scrap_Cost_6</vt:lpstr>
      <vt:lpstr>Scrap_Cost_7</vt:lpstr>
      <vt:lpstr>Scrap_Cost_8</vt:lpstr>
      <vt:lpstr>Scrap_Cost_9</vt:lpstr>
      <vt:lpstr>Scrap_Cost_Date</vt:lpstr>
      <vt:lpstr>Scrap_Cost_per_U_1</vt:lpstr>
      <vt:lpstr>Scrap_Cost_per_U_10</vt:lpstr>
      <vt:lpstr>Scrap_Cost_per_U_11</vt:lpstr>
      <vt:lpstr>Scrap_Cost_per_U_12</vt:lpstr>
      <vt:lpstr>Scrap_Cost_per_U_2</vt:lpstr>
      <vt:lpstr>Scrap_Cost_per_U_3</vt:lpstr>
      <vt:lpstr>Scrap_Cost_per_U_4</vt:lpstr>
      <vt:lpstr>Scrap_Cost_per_U_5</vt:lpstr>
      <vt:lpstr>Scrap_Cost_per_U_6</vt:lpstr>
      <vt:lpstr>Scrap_Cost_per_U_7</vt:lpstr>
      <vt:lpstr>Scrap_Cost_per_U_8</vt:lpstr>
      <vt:lpstr>Scrap_Cost_per_U_9</vt:lpstr>
      <vt:lpstr>Scrap_Cost_per_U_Date</vt:lpstr>
      <vt:lpstr>Scrap_Cost_per_U_Stages_Stage_1</vt:lpstr>
      <vt:lpstr>Scrap_Cost_per_U_Stages_Stage_1_Cost_Types</vt:lpstr>
      <vt:lpstr>Scrap_Cost_per_U_Stages_Stage_1_Cost_Types_Fixed_Exp</vt:lpstr>
      <vt:lpstr>Scrap_Cost_per_U_Stages_Stage_1_Cost_Types_Labor</vt:lpstr>
      <vt:lpstr>Scrap_Cost_per_U_Stages_Stage_1_Cost_Types_Material</vt:lpstr>
      <vt:lpstr>Scrap_Cost_per_U_Stages_Stage_1_Cost_Types_OH</vt:lpstr>
      <vt:lpstr>Scrap_Cost_per_U_Stages_Stage_2</vt:lpstr>
      <vt:lpstr>Scrap_Cost_per_U_Stages_Stage_2_Cost_Types</vt:lpstr>
      <vt:lpstr>Scrap_Cost_per_U_Stages_Stage_2_Cost_Types_Fixed_Exp</vt:lpstr>
      <vt:lpstr>Scrap_Cost_per_U_Stages_Stage_2_Cost_Types_Labor</vt:lpstr>
      <vt:lpstr>Scrap_Cost_per_U_Stages_Stage_2_Cost_Types_Material</vt:lpstr>
      <vt:lpstr>Scrap_Cost_per_U_Stages_Stage_2_Cost_Types_OH</vt:lpstr>
      <vt:lpstr>Scrap_Cost_per_U_Stages_Stage_3</vt:lpstr>
      <vt:lpstr>Scrap_Cost_per_U_Stages_Stage_3_Cost_Types</vt:lpstr>
      <vt:lpstr>Scrap_Cost_per_U_Stages_Stage_3_Cost_Types_Fixed_Exp</vt:lpstr>
      <vt:lpstr>Scrap_Cost_per_U_Stages_Stage_3_Cost_Types_Labor</vt:lpstr>
      <vt:lpstr>Scrap_Cost_per_U_Stages_Stage_3_Cost_Types_Material</vt:lpstr>
      <vt:lpstr>Scrap_Cost_per_U_Stages_Stage_3_Cost_Types_OH</vt:lpstr>
      <vt:lpstr>Scrap_Cost_per_U_Time_Period</vt:lpstr>
      <vt:lpstr>Scrap_Cost_Stages</vt:lpstr>
      <vt:lpstr>Scrap_Cost_Stages_Stage_1</vt:lpstr>
      <vt:lpstr>Scrap_Cost_Stages_Stage_1_Cost_Types</vt:lpstr>
      <vt:lpstr>Scrap_Cost_Stages_Stage_1_Cost_Types_Fixed_Exp</vt:lpstr>
      <vt:lpstr>Scrap_Cost_Stages_Stage_1_Cost_Types_Labor</vt:lpstr>
      <vt:lpstr>Scrap_Cost_Stages_Stage_1_Cost_Types_Material</vt:lpstr>
      <vt:lpstr>Scrap_Cost_Stages_Stage_1_Cost_Types_OH</vt:lpstr>
      <vt:lpstr>Scrap_Cost_Stages_Stage_2</vt:lpstr>
      <vt:lpstr>Scrap_Cost_Stages_Stage_2_Cost_Types</vt:lpstr>
      <vt:lpstr>Scrap_Cost_Stages_Stage_2_Cost_Types_Fixed_Exp</vt:lpstr>
      <vt:lpstr>Scrap_Cost_Stages_Stage_2_Cost_Types_Labor</vt:lpstr>
      <vt:lpstr>Scrap_Cost_Stages_Stage_2_Cost_Types_Material</vt:lpstr>
      <vt:lpstr>Scrap_Cost_Stages_Stage_2_Cost_Types_OH</vt:lpstr>
      <vt:lpstr>Scrap_Cost_Stages_Stage_3</vt:lpstr>
      <vt:lpstr>Scrap_Cost_Stages_Stage_3_Cost_Types</vt:lpstr>
      <vt:lpstr>Scrap_Cost_Stages_Stage_3_Cost_Types_Fixed_Exp</vt:lpstr>
      <vt:lpstr>Scrap_Cost_Stages_Stage_3_Cost_Types_Labor</vt:lpstr>
      <vt:lpstr>Scrap_Cost_Stages_Stage_3_Cost_Types_Material</vt:lpstr>
      <vt:lpstr>Scrap_Cost_Stages_Stage_3_Cost_Types_OH</vt:lpstr>
      <vt:lpstr>Scrap_Cost_Time_Period</vt:lpstr>
      <vt:lpstr>Units_Avail_In_1</vt:lpstr>
      <vt:lpstr>Units_Avail_In_10</vt:lpstr>
      <vt:lpstr>Units_Avail_In_11</vt:lpstr>
      <vt:lpstr>Units_Avail_In_12</vt:lpstr>
      <vt:lpstr>Units_Avail_In_2</vt:lpstr>
      <vt:lpstr>Units_Avail_In_3</vt:lpstr>
      <vt:lpstr>Units_Avail_In_4</vt:lpstr>
      <vt:lpstr>Units_Avail_In_5</vt:lpstr>
      <vt:lpstr>Units_Avail_In_6</vt:lpstr>
      <vt:lpstr>Units_Avail_In_7</vt:lpstr>
      <vt:lpstr>Units_Avail_In_8</vt:lpstr>
      <vt:lpstr>Units_Avail_In_9</vt:lpstr>
      <vt:lpstr>Units_Avail_In_Date</vt:lpstr>
      <vt:lpstr>Units_Avail_In_Stages</vt:lpstr>
      <vt:lpstr>Units_Avail_In_Stages_Stage_1</vt:lpstr>
      <vt:lpstr>Units_Avail_In_Stages_Stage_2</vt:lpstr>
      <vt:lpstr>Units_Avail_In_Stages_Stage_3</vt:lpstr>
      <vt:lpstr>Units_Avail_In_Time_Period</vt:lpstr>
      <vt:lpstr>Units_Buffer_Stock_Date</vt:lpstr>
      <vt:lpstr>Units_Buffer_Stock_Stages</vt:lpstr>
      <vt:lpstr>Units_Buffer_Stock_Stages_Stage_1</vt:lpstr>
      <vt:lpstr>Units_Buffer_Stock_Stages_Stage_2</vt:lpstr>
      <vt:lpstr>Units_Buffer_Stock_Stages_Stage_3</vt:lpstr>
      <vt:lpstr>Units_Buffer_Stock_Time_Period</vt:lpstr>
      <vt:lpstr>Units_In_Date</vt:lpstr>
      <vt:lpstr>Units_In_Stages</vt:lpstr>
      <vt:lpstr>Units_In_Stages_Stage_1</vt:lpstr>
      <vt:lpstr>Units_In_Stages_Stage_2</vt:lpstr>
      <vt:lpstr>Units_In_Stages_Stage_3</vt:lpstr>
      <vt:lpstr>Units_In_Time_Period</vt:lpstr>
      <vt:lpstr>Units_Out_Plot_Date</vt:lpstr>
      <vt:lpstr>Units_Out_Plot_Stages</vt:lpstr>
      <vt:lpstr>Units_Out_Plot_Stages_Stage_1</vt:lpstr>
      <vt:lpstr>Units_Out_Plot_Stages_Stage_2</vt:lpstr>
      <vt:lpstr>Units_Out_Plot_Stages_Stage_3</vt:lpstr>
      <vt:lpstr>Units_Out_Plot_Time_Period</vt:lpstr>
      <vt:lpstr>Units_Scrap_Date</vt:lpstr>
      <vt:lpstr>Units_Scrap_Stages</vt:lpstr>
      <vt:lpstr>Units_Scrap_Stages_Stage_1</vt:lpstr>
      <vt:lpstr>Units_Scrap_Stages_Stage_2</vt:lpstr>
      <vt:lpstr>Units_Scrap_Stages_Stage_3</vt:lpstr>
      <vt:lpstr>Units_Scrap_Time_Period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Dnaumov</dc:creator>
  <cp:lastModifiedBy>Dnaumov</cp:lastModifiedBy>
  <dcterms:created xsi:type="dcterms:W3CDTF">2010-06-11T21:45:01Z</dcterms:created>
  <dcterms:modified xsi:type="dcterms:W3CDTF">2010-07-09T20:17:48Z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TC102875829990</vt:lpwstr>
  </property>
</Properties>
</file>